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08"/>
  <workbookPr/>
  <mc:AlternateContent xmlns:mc="http://schemas.openxmlformats.org/markup-compatibility/2006">
    <mc:Choice Requires="x15">
      <x15ac:absPath xmlns:x15ac="http://schemas.microsoft.com/office/spreadsheetml/2010/11/ac" url="https://torbaycouncil1-my.sharepoint.com/personal/paul_matravers_torbay_gov_uk/Documents/Capital/Capital Growth Board/"/>
    </mc:Choice>
  </mc:AlternateContent>
  <xr:revisionPtr revIDLastSave="23" documentId="8_{B60E2BB6-BBF2-4C14-B81B-3641A3B709C9}" xr6:coauthVersionLast="47" xr6:coauthVersionMax="47" xr10:uidLastSave="{98CF4BED-656D-4390-8656-BA167E4DF566}"/>
  <bookViews>
    <workbookView xWindow="-120" yWindow="-120" windowWidth="29040" windowHeight="15840" xr2:uid="{B0501CB0-03C4-40B0-9393-541E80392A63}"/>
  </bookViews>
  <sheets>
    <sheet name="Grant Tracker " sheetId="1" r:id="rId1"/>
  </sheets>
  <definedNames>
    <definedName name="dropdown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9" i="1" l="1"/>
  <c r="G28" i="1"/>
  <c r="G27" i="1"/>
  <c r="G26" i="1"/>
  <c r="G25" i="1"/>
  <c r="G24" i="1"/>
  <c r="G23" i="1"/>
  <c r="G22" i="1"/>
  <c r="G21" i="1"/>
  <c r="G20" i="1"/>
  <c r="G19" i="1"/>
  <c r="E19" i="1"/>
  <c r="E18" i="1"/>
  <c r="G18" i="1" s="1"/>
  <c r="E17" i="1"/>
  <c r="G17" i="1" s="1"/>
  <c r="G16" i="1"/>
  <c r="E16" i="1"/>
  <c r="G15" i="1"/>
  <c r="E15" i="1"/>
  <c r="G14" i="1"/>
  <c r="E14" i="1"/>
  <c r="E13" i="1"/>
  <c r="G13" i="1" s="1"/>
  <c r="G12" i="1"/>
  <c r="G11" i="1"/>
  <c r="E10" i="1"/>
  <c r="G10" i="1" s="1"/>
  <c r="E9" i="1"/>
  <c r="G9" i="1" s="1"/>
  <c r="G8" i="1"/>
  <c r="E8" i="1"/>
  <c r="F31" i="1"/>
  <c r="E7" i="1"/>
  <c r="G7" i="1" s="1"/>
  <c r="E6" i="1"/>
  <c r="G6" i="1" s="1"/>
  <c r="G31" i="1" l="1"/>
  <c r="E31" i="1"/>
</calcChain>
</file>

<file path=xl/sharedStrings.xml><?xml version="1.0" encoding="utf-8"?>
<sst xmlns="http://schemas.openxmlformats.org/spreadsheetml/2006/main" count="93" uniqueCount="68">
  <si>
    <t>APPENDIX 2</t>
  </si>
  <si>
    <t xml:space="preserve">Torbay Council - Grants available pending Project Business Cases </t>
  </si>
  <si>
    <t xml:space="preserve">Project name </t>
  </si>
  <si>
    <t xml:space="preserve">Primary External Funding </t>
  </si>
  <si>
    <t>Cost Centre</t>
  </si>
  <si>
    <t>Allocated Amount £000</t>
  </si>
  <si>
    <t>Spent £000</t>
  </si>
  <si>
    <t>Remaining  £000</t>
  </si>
  <si>
    <t xml:space="preserve">Use by date </t>
  </si>
  <si>
    <t>Edginswell Station</t>
  </si>
  <si>
    <t>Town Deal (Torquay)</t>
  </si>
  <si>
    <t>YJC15</t>
  </si>
  <si>
    <t>Union Square</t>
  </si>
  <si>
    <t>YNA42</t>
  </si>
  <si>
    <t>Harbour Public Realm</t>
  </si>
  <si>
    <t>YNA44</t>
  </si>
  <si>
    <t>Pavilion</t>
  </si>
  <si>
    <t>YNA45</t>
  </si>
  <si>
    <t>Net of MDL contribution (£125k to date)</t>
  </si>
  <si>
    <t>Core Area Public Realm</t>
  </si>
  <si>
    <t>YNA48</t>
  </si>
  <si>
    <t>Strand Land Assembly &amp; Demolition</t>
  </si>
  <si>
    <t>YNA43</t>
  </si>
  <si>
    <t>Programme Management</t>
  </si>
  <si>
    <t>YNA41</t>
  </si>
  <si>
    <t>Crossways (Paignton)</t>
  </si>
  <si>
    <t>FHSF/ Brownfield Land Release Fund</t>
  </si>
  <si>
    <t>YQB08</t>
  </si>
  <si>
    <t>31/03/2025**</t>
  </si>
  <si>
    <t>Plus £1m BLRF funding subject to review</t>
  </si>
  <si>
    <t>Torbay Road (Paignton)</t>
  </si>
  <si>
    <t>Future High Street Fund (FHSF)</t>
  </si>
  <si>
    <t>YNA51</t>
  </si>
  <si>
    <t>Station Square (Paignton)</t>
  </si>
  <si>
    <t>YNA52</t>
  </si>
  <si>
    <t>Victoria Centre</t>
  </si>
  <si>
    <t>YNA53/58</t>
  </si>
  <si>
    <t>Paignton &amp; Preston Flood Defence</t>
  </si>
  <si>
    <t>YNA57</t>
  </si>
  <si>
    <t>Paignton Picture House</t>
  </si>
  <si>
    <t>YNA54</t>
  </si>
  <si>
    <t xml:space="preserve">Community Development Fund </t>
  </si>
  <si>
    <t>YNA61</t>
  </si>
  <si>
    <t>Allocated</t>
  </si>
  <si>
    <t>Brixham Port Infrastructure Project</t>
  </si>
  <si>
    <t>Levelling Up Fund (round 3)</t>
  </si>
  <si>
    <t>YMB12</t>
  </si>
  <si>
    <t>10 year allocation</t>
  </si>
  <si>
    <t>Paignton Tec Park</t>
  </si>
  <si>
    <t>YNA68</t>
  </si>
  <si>
    <t>Alocated subject to review</t>
  </si>
  <si>
    <t xml:space="preserve">Cultural Infrastructure </t>
  </si>
  <si>
    <t>Levelling Up Partnership</t>
  </si>
  <si>
    <t>YCE42</t>
  </si>
  <si>
    <t xml:space="preserve">Brixham Central Carpark </t>
  </si>
  <si>
    <t>YKA41</t>
  </si>
  <si>
    <t xml:space="preserve">Accommodation repurposing </t>
  </si>
  <si>
    <t>YTC06</t>
  </si>
  <si>
    <t xml:space="preserve">Melville Square improvement </t>
  </si>
  <si>
    <t>YKA42</t>
  </si>
  <si>
    <t>Peoples Parkfield Community Asset</t>
  </si>
  <si>
    <t>YEF15</t>
  </si>
  <si>
    <t xml:space="preserve">Foxhole Play Park </t>
  </si>
  <si>
    <t>YEF16</t>
  </si>
  <si>
    <t>YKA32</t>
  </si>
  <si>
    <t>Oldway Mansion</t>
  </si>
  <si>
    <t>YAB34</t>
  </si>
  <si>
    <r>
      <t xml:space="preserve">** </t>
    </r>
    <r>
      <rPr>
        <b/>
        <sz val="12"/>
        <rFont val="Arial"/>
        <family val="2"/>
      </rPr>
      <t xml:space="preserve">Note: </t>
    </r>
    <r>
      <rPr>
        <sz val="12"/>
        <rFont val="Arial"/>
        <family val="2"/>
      </rPr>
      <t>As agreed with MHCLG, Future High Street Fund Grant has to be 'contractually committed' by 31 March 2025.  The actual spend of the contractually committed amount is required by no later than 31 March 2026.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</si>
</sst>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2" formatCode="_-&quot;£&quot;* #,##0_-;\-&quot;£&quot;* #,##0_-;_-&quot;£&quot;* &quot;-&quot;_-;_-@_-"/>
    <numFmt numFmtId="44" formatCode="_-&quot;£&quot;* #,##0.00_-;\-&quot;£&quot;* #,##0.00_-;_-&quot;£&quot;* &quot;-&quot;??_-;_-@_-"/>
    <numFmt numFmtId="164" formatCode="#,##0;\(#,##0\)"/>
    <numFmt numFmtId="165" formatCode="_-&quot;£&quot;* #,##0_-;\-&quot;£&quot;* #,##0_-;_-&quot;£&quot;* &quot;-&quot;??_-;_-@_-"/>
  </numFmts>
  <fonts count="10">
    <font>
      <sz val="11"/>
      <color theme="1"/>
      <name val="Aptos Narrow"/>
      <family val="2"/>
      <scheme val="minor"/>
    </font>
    <font>
      <sz val="11"/>
      <color theme="1"/>
      <name val="Aptos Narrow"/>
      <family val="2"/>
      <scheme val="minor"/>
    </font>
    <font>
      <sz val="12"/>
      <name val="Arial"/>
      <family val="2"/>
    </font>
    <font>
      <b/>
      <sz val="14"/>
      <color theme="4" tint="-0.499984740745262"/>
      <name val="Arial"/>
      <family val="2"/>
    </font>
    <font>
      <b/>
      <sz val="16"/>
      <color theme="4" tint="-0.499984740745262"/>
      <name val="Arial"/>
      <family val="2"/>
    </font>
    <font>
      <b/>
      <sz val="16"/>
      <color theme="4" tint="-0.499984740745262"/>
      <name val="Aptos Narrow"/>
      <family val="2"/>
      <scheme val="minor"/>
    </font>
    <font>
      <b/>
      <i/>
      <sz val="12"/>
      <name val="Arial"/>
      <family val="2"/>
    </font>
    <font>
      <b/>
      <sz val="12"/>
      <name val="Arial"/>
      <family val="2"/>
    </font>
    <font>
      <sz val="12"/>
      <color theme="1"/>
      <name val="Arial"/>
      <family val="2"/>
    </font>
    <font>
      <b/>
      <sz val="14"/>
      <name val="Arial"/>
      <family val="2"/>
    </font>
  </fonts>
  <fills count="9">
    <fill>
      <patternFill patternType="none"/>
    </fill>
    <fill>
      <patternFill patternType="gray125"/>
    </fill>
    <fill>
      <patternFill patternType="solid">
        <fgColor indexed="9"/>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2" fillId="2" borderId="0"/>
    <xf numFmtId="44" fontId="2" fillId="0" borderId="0" applyFont="0" applyFill="0" applyBorder="0" applyAlignment="0" applyProtection="0"/>
  </cellStyleXfs>
  <cellXfs count="36">
    <xf numFmtId="0" fontId="0" fillId="0" borderId="0" xfId="0"/>
    <xf numFmtId="0" fontId="2" fillId="2" borderId="0" xfId="2" applyAlignment="1">
      <alignment wrapText="1"/>
    </xf>
    <xf numFmtId="0" fontId="2" fillId="2" borderId="0" xfId="2" applyAlignment="1">
      <alignment horizontal="center"/>
    </xf>
    <xf numFmtId="0" fontId="2" fillId="2" borderId="0" xfId="2"/>
    <xf numFmtId="0" fontId="3" fillId="2" borderId="0" xfId="2" applyFont="1" applyAlignment="1">
      <alignment horizontal="center"/>
    </xf>
    <xf numFmtId="0" fontId="6" fillId="0" borderId="1" xfId="2" applyFont="1" applyFill="1" applyBorder="1" applyAlignment="1">
      <alignment vertical="center" wrapText="1"/>
    </xf>
    <xf numFmtId="0" fontId="6" fillId="0" borderId="1"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2" fillId="3" borderId="1" xfId="2" applyFill="1" applyBorder="1" applyAlignment="1">
      <alignment horizontal="left" vertical="center"/>
    </xf>
    <xf numFmtId="0" fontId="2" fillId="0" borderId="1" xfId="2" applyFill="1" applyBorder="1" applyAlignment="1">
      <alignment horizontal="center" vertical="center" wrapText="1"/>
    </xf>
    <xf numFmtId="0" fontId="2" fillId="0" borderId="1" xfId="2" applyFill="1" applyBorder="1" applyAlignment="1">
      <alignment horizontal="center"/>
    </xf>
    <xf numFmtId="42" fontId="8" fillId="2" borderId="1" xfId="3" applyNumberFormat="1" applyFont="1" applyFill="1" applyBorder="1" applyAlignment="1">
      <alignment horizontal="center" vertical="center"/>
    </xf>
    <xf numFmtId="14" fontId="8" fillId="2" borderId="1" xfId="3" applyNumberFormat="1" applyFont="1" applyFill="1" applyBorder="1" applyAlignment="1">
      <alignment horizontal="center" vertical="center"/>
    </xf>
    <xf numFmtId="0" fontId="2" fillId="3" borderId="1" xfId="2" applyFill="1" applyBorder="1" applyAlignment="1">
      <alignment horizontal="left" vertical="center" wrapText="1"/>
    </xf>
    <xf numFmtId="0" fontId="2" fillId="4" borderId="1" xfId="2" applyFill="1" applyBorder="1" applyAlignment="1">
      <alignment horizontal="left" vertical="center"/>
    </xf>
    <xf numFmtId="0" fontId="2" fillId="0" borderId="1" xfId="2" applyFill="1" applyBorder="1" applyAlignment="1">
      <alignment horizontal="center" vertical="center"/>
    </xf>
    <xf numFmtId="0" fontId="2" fillId="4" borderId="1" xfId="2" applyFill="1" applyBorder="1" applyAlignment="1">
      <alignment horizontal="left" vertical="center" wrapText="1"/>
    </xf>
    <xf numFmtId="0" fontId="2" fillId="5" borderId="1" xfId="2" applyFill="1" applyBorder="1" applyAlignment="1">
      <alignment vertical="center" wrapText="1"/>
    </xf>
    <xf numFmtId="0" fontId="2" fillId="2" borderId="1" xfId="2" applyBorder="1" applyAlignment="1">
      <alignment horizontal="center" vertical="center"/>
    </xf>
    <xf numFmtId="42" fontId="2" fillId="2" borderId="1" xfId="2" applyNumberFormat="1" applyBorder="1" applyAlignment="1">
      <alignment vertical="center"/>
    </xf>
    <xf numFmtId="0" fontId="2" fillId="2" borderId="1" xfId="2" applyBorder="1" applyAlignment="1">
      <alignment vertical="center"/>
    </xf>
    <xf numFmtId="0" fontId="2" fillId="2" borderId="1" xfId="2" applyBorder="1" applyAlignment="1">
      <alignment horizontal="center"/>
    </xf>
    <xf numFmtId="164" fontId="2" fillId="6" borderId="1" xfId="2" applyNumberFormat="1" applyFill="1" applyBorder="1" applyAlignment="1">
      <alignment vertical="center" wrapText="1"/>
    </xf>
    <xf numFmtId="44" fontId="2" fillId="2" borderId="1" xfId="1" applyFont="1" applyFill="1" applyBorder="1" applyAlignment="1">
      <alignment vertical="center"/>
    </xf>
    <xf numFmtId="42" fontId="2" fillId="2" borderId="1" xfId="3" applyNumberFormat="1" applyFont="1" applyFill="1" applyBorder="1" applyAlignment="1">
      <alignment horizontal="center" vertical="center"/>
    </xf>
    <xf numFmtId="14" fontId="2" fillId="2" borderId="1" xfId="2" applyNumberFormat="1" applyBorder="1" applyAlignment="1">
      <alignment horizontal="center" vertical="center"/>
    </xf>
    <xf numFmtId="0" fontId="2" fillId="6" borderId="1" xfId="2" applyFill="1" applyBorder="1" applyAlignment="1">
      <alignment vertical="center" wrapText="1"/>
    </xf>
    <xf numFmtId="0" fontId="2" fillId="7" borderId="1" xfId="2" applyFill="1" applyBorder="1" applyAlignment="1">
      <alignment vertical="center" wrapText="1"/>
    </xf>
    <xf numFmtId="165" fontId="2" fillId="2" borderId="1" xfId="1" applyNumberFormat="1" applyFont="1" applyFill="1" applyBorder="1" applyAlignment="1">
      <alignment vertical="center"/>
    </xf>
    <xf numFmtId="0" fontId="2" fillId="8" borderId="1" xfId="2" applyFill="1" applyBorder="1" applyAlignment="1">
      <alignment vertical="center" wrapText="1"/>
    </xf>
    <xf numFmtId="6" fontId="2" fillId="2" borderId="0" xfId="2" applyNumberFormat="1"/>
    <xf numFmtId="42" fontId="9" fillId="2" borderId="0" xfId="2" applyNumberFormat="1" applyFont="1"/>
    <xf numFmtId="0" fontId="4" fillId="2" borderId="0" xfId="2" applyFont="1" applyAlignment="1">
      <alignment wrapText="1"/>
    </xf>
    <xf numFmtId="0" fontId="2" fillId="2" borderId="0" xfId="2" applyAlignment="1">
      <alignment horizontal="left" wrapText="1"/>
    </xf>
    <xf numFmtId="0" fontId="2" fillId="2" borderId="1" xfId="2" applyBorder="1" applyAlignment="1">
      <alignment horizontal="center" vertical="center" wrapText="1"/>
    </xf>
    <xf numFmtId="0" fontId="5" fillId="0" borderId="0" xfId="0" applyFont="1" applyAlignment="1"/>
  </cellXfs>
  <cellStyles count="4">
    <cellStyle name="Currency" xfId="1" builtinId="4"/>
    <cellStyle name="Currency 2" xfId="3" xr:uid="{85CF831B-6A71-4726-953C-296C245928E1}"/>
    <cellStyle name="Normal" xfId="0" builtinId="0"/>
    <cellStyle name="Normal 3" xfId="2" xr:uid="{097305CA-D04D-4370-AF91-BD882BDD6A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3032F-B721-4CCF-B339-DF44DF85829E}">
  <dimension ref="B1:K33"/>
  <sheetViews>
    <sheetView tabSelected="1" workbookViewId="0">
      <selection activeCell="C3" sqref="B3:H3"/>
    </sheetView>
  </sheetViews>
  <sheetFormatPr defaultColWidth="8.85546875" defaultRowHeight="15"/>
  <cols>
    <col min="1" max="1" width="3.5703125" style="3" customWidth="1"/>
    <col min="2" max="2" width="46.140625" style="1" customWidth="1"/>
    <col min="3" max="3" width="21.140625" style="2" customWidth="1"/>
    <col min="4" max="4" width="0.140625" style="2" customWidth="1"/>
    <col min="5" max="5" width="16.7109375" style="3" customWidth="1"/>
    <col min="6" max="6" width="15.28515625" style="3" customWidth="1"/>
    <col min="7" max="7" width="16.5703125" style="3" customWidth="1"/>
    <col min="8" max="8" width="19.140625" style="2" customWidth="1"/>
    <col min="9" max="9" width="42.85546875" style="3" hidden="1" customWidth="1"/>
    <col min="10" max="10" width="8.85546875" style="3"/>
    <col min="11" max="11" width="8.85546875" style="3" hidden="1" customWidth="1"/>
    <col min="12" max="16384" width="8.85546875" style="3"/>
  </cols>
  <sheetData>
    <row r="1" spans="2:11" ht="18">
      <c r="H1" s="4" t="s">
        <v>0</v>
      </c>
    </row>
    <row r="3" spans="2:11" ht="20.100000000000001" customHeight="1">
      <c r="B3" s="32" t="s">
        <v>1</v>
      </c>
      <c r="C3" s="35"/>
      <c r="D3" s="35"/>
      <c r="E3" s="35"/>
      <c r="F3" s="35"/>
      <c r="G3" s="35"/>
      <c r="H3" s="35"/>
    </row>
    <row r="4" spans="2:11" ht="23.45" customHeight="1">
      <c r="B4" s="3"/>
    </row>
    <row r="5" spans="2:11" ht="30" customHeight="1">
      <c r="B5" s="5" t="s">
        <v>2</v>
      </c>
      <c r="C5" s="6" t="s">
        <v>3</v>
      </c>
      <c r="D5" s="7" t="s">
        <v>4</v>
      </c>
      <c r="E5" s="7" t="s">
        <v>5</v>
      </c>
      <c r="F5" s="7" t="s">
        <v>6</v>
      </c>
      <c r="G5" s="7" t="s">
        <v>7</v>
      </c>
      <c r="H5" s="7" t="s">
        <v>8</v>
      </c>
    </row>
    <row r="6" spans="2:11" ht="30" customHeight="1">
      <c r="B6" s="8" t="s">
        <v>9</v>
      </c>
      <c r="C6" s="9" t="s">
        <v>10</v>
      </c>
      <c r="D6" s="10" t="s">
        <v>11</v>
      </c>
      <c r="E6" s="11">
        <f>(3000000-2000000)/K29</f>
        <v>1000</v>
      </c>
      <c r="F6" s="11">
        <v>0</v>
      </c>
      <c r="G6" s="11">
        <f t="shared" ref="G6:G18" si="0">E6-F6</f>
        <v>1000</v>
      </c>
      <c r="H6" s="12">
        <v>46112</v>
      </c>
      <c r="K6" s="3">
        <v>1000</v>
      </c>
    </row>
    <row r="7" spans="2:11" ht="30" customHeight="1">
      <c r="B7" s="13" t="s">
        <v>12</v>
      </c>
      <c r="C7" s="9" t="s">
        <v>10</v>
      </c>
      <c r="D7" s="10" t="s">
        <v>13</v>
      </c>
      <c r="E7" s="11">
        <f>11042500/K6</f>
        <v>11042.5</v>
      </c>
      <c r="F7" s="11">
        <v>4881.7390100000011</v>
      </c>
      <c r="G7" s="11">
        <f>E7-F7</f>
        <v>6160.7609899999989</v>
      </c>
      <c r="H7" s="12">
        <v>46112</v>
      </c>
    </row>
    <row r="8" spans="2:11" ht="30" customHeight="1">
      <c r="B8" s="13" t="s">
        <v>14</v>
      </c>
      <c r="C8" s="9" t="s">
        <v>10</v>
      </c>
      <c r="D8" s="10" t="s">
        <v>15</v>
      </c>
      <c r="E8" s="11">
        <f>(2500000+2000000)/K6</f>
        <v>4500</v>
      </c>
      <c r="F8" s="11">
        <v>2999.3606100000002</v>
      </c>
      <c r="G8" s="11">
        <f t="shared" si="0"/>
        <v>1500.6393899999998</v>
      </c>
      <c r="H8" s="12">
        <v>46112</v>
      </c>
    </row>
    <row r="9" spans="2:11" ht="30" customHeight="1">
      <c r="B9" s="13" t="s">
        <v>16</v>
      </c>
      <c r="C9" s="9" t="s">
        <v>10</v>
      </c>
      <c r="D9" s="10" t="s">
        <v>17</v>
      </c>
      <c r="E9" s="11">
        <f>2000000/K6</f>
        <v>2000</v>
      </c>
      <c r="F9" s="11">
        <v>76.098679999999987</v>
      </c>
      <c r="G9" s="11">
        <f t="shared" si="0"/>
        <v>1923.9013199999999</v>
      </c>
      <c r="H9" s="12">
        <v>46112</v>
      </c>
      <c r="I9" s="3" t="s">
        <v>18</v>
      </c>
    </row>
    <row r="10" spans="2:11" ht="30" customHeight="1">
      <c r="B10" s="13" t="s">
        <v>19</v>
      </c>
      <c r="C10" s="9" t="s">
        <v>10</v>
      </c>
      <c r="D10" s="10" t="s">
        <v>20</v>
      </c>
      <c r="E10" s="11">
        <f>600000/K6</f>
        <v>600</v>
      </c>
      <c r="F10" s="11">
        <v>95.13955</v>
      </c>
      <c r="G10" s="11">
        <f t="shared" si="0"/>
        <v>504.86045000000001</v>
      </c>
      <c r="H10" s="12">
        <v>46112</v>
      </c>
    </row>
    <row r="11" spans="2:11" ht="30" customHeight="1">
      <c r="B11" s="13" t="s">
        <v>21</v>
      </c>
      <c r="C11" s="9" t="s">
        <v>10</v>
      </c>
      <c r="D11" s="10" t="s">
        <v>22</v>
      </c>
      <c r="E11" s="11">
        <v>2000</v>
      </c>
      <c r="F11" s="11">
        <v>1996.3742299999999</v>
      </c>
      <c r="G11" s="11">
        <f t="shared" si="0"/>
        <v>3.6257700000001023</v>
      </c>
      <c r="H11" s="12">
        <v>46112</v>
      </c>
    </row>
    <row r="12" spans="2:11" ht="30" customHeight="1">
      <c r="B12" s="13" t="s">
        <v>23</v>
      </c>
      <c r="C12" s="9" t="s">
        <v>10</v>
      </c>
      <c r="D12" s="10" t="s">
        <v>24</v>
      </c>
      <c r="E12" s="11">
        <v>157.5</v>
      </c>
      <c r="F12" s="11">
        <v>113.55500000000001</v>
      </c>
      <c r="G12" s="11">
        <f t="shared" si="0"/>
        <v>43.944999999999993</v>
      </c>
      <c r="H12" s="12">
        <v>46112</v>
      </c>
    </row>
    <row r="13" spans="2:11" ht="30" customHeight="1">
      <c r="B13" s="14" t="s">
        <v>25</v>
      </c>
      <c r="C13" s="9" t="s">
        <v>26</v>
      </c>
      <c r="D13" s="15" t="s">
        <v>27</v>
      </c>
      <c r="E13" s="11">
        <f>(2765897+950000)/K6</f>
        <v>3715.8969999999999</v>
      </c>
      <c r="F13" s="11">
        <v>3482.3562900000002</v>
      </c>
      <c r="G13" s="11">
        <f t="shared" si="0"/>
        <v>233.54070999999976</v>
      </c>
      <c r="H13" s="12" t="s">
        <v>28</v>
      </c>
      <c r="I13" s="3" t="s">
        <v>29</v>
      </c>
    </row>
    <row r="14" spans="2:11" ht="30" customHeight="1">
      <c r="B14" s="16" t="s">
        <v>30</v>
      </c>
      <c r="C14" s="9" t="s">
        <v>31</v>
      </c>
      <c r="D14" s="10" t="s">
        <v>32</v>
      </c>
      <c r="E14" s="11">
        <f>(668162-516801)/K6</f>
        <v>151.36099999999999</v>
      </c>
      <c r="F14" s="11">
        <v>99.643640000000005</v>
      </c>
      <c r="G14" s="11">
        <f t="shared" si="0"/>
        <v>51.717359999999985</v>
      </c>
      <c r="H14" s="12" t="s">
        <v>28</v>
      </c>
    </row>
    <row r="15" spans="2:11" ht="30" customHeight="1">
      <c r="B15" s="16" t="s">
        <v>33</v>
      </c>
      <c r="C15" s="9" t="s">
        <v>31</v>
      </c>
      <c r="D15" s="10" t="s">
        <v>34</v>
      </c>
      <c r="E15" s="11">
        <f>(2259205+699816+189000)/K6</f>
        <v>3148.0210000000002</v>
      </c>
      <c r="F15" s="11">
        <v>272.74835000000002</v>
      </c>
      <c r="G15" s="11">
        <f t="shared" si="0"/>
        <v>2875.2726500000003</v>
      </c>
      <c r="H15" s="12" t="s">
        <v>28</v>
      </c>
    </row>
    <row r="16" spans="2:11" ht="30" customHeight="1">
      <c r="B16" s="16" t="s">
        <v>35</v>
      </c>
      <c r="C16" s="9" t="s">
        <v>31</v>
      </c>
      <c r="D16" s="10" t="s">
        <v>36</v>
      </c>
      <c r="E16" s="11">
        <f>(651644+3861944-572199)/K17</f>
        <v>3941.3890000000001</v>
      </c>
      <c r="F16" s="11">
        <v>1626.2739700000002</v>
      </c>
      <c r="G16" s="11">
        <f t="shared" si="0"/>
        <v>2315.1150299999999</v>
      </c>
      <c r="H16" s="12" t="s">
        <v>28</v>
      </c>
    </row>
    <row r="17" spans="2:11" ht="30" customHeight="1">
      <c r="B17" s="16" t="s">
        <v>37</v>
      </c>
      <c r="C17" s="9" t="s">
        <v>31</v>
      </c>
      <c r="D17" s="10" t="s">
        <v>38</v>
      </c>
      <c r="E17" s="11">
        <f>571334/K17</f>
        <v>571.33399999999995</v>
      </c>
      <c r="F17" s="11">
        <v>571.33428000000004</v>
      </c>
      <c r="G17" s="11">
        <f t="shared" si="0"/>
        <v>-2.8000000008887582E-4</v>
      </c>
      <c r="H17" s="12" t="s">
        <v>28</v>
      </c>
      <c r="K17" s="3">
        <v>1000</v>
      </c>
    </row>
    <row r="18" spans="2:11" ht="30" customHeight="1">
      <c r="B18" s="16" t="s">
        <v>39</v>
      </c>
      <c r="C18" s="9" t="s">
        <v>31</v>
      </c>
      <c r="D18" s="10" t="s">
        <v>40</v>
      </c>
      <c r="E18" s="11">
        <f>(1285246+600000+900000)/1000</f>
        <v>2785.2460000000001</v>
      </c>
      <c r="F18" s="11">
        <v>1886.7611099999999</v>
      </c>
      <c r="G18" s="11">
        <f t="shared" si="0"/>
        <v>898.48489000000018</v>
      </c>
      <c r="H18" s="12" t="s">
        <v>28</v>
      </c>
    </row>
    <row r="19" spans="2:11" ht="30" customHeight="1">
      <c r="B19" s="17" t="s">
        <v>39</v>
      </c>
      <c r="C19" s="9" t="s">
        <v>41</v>
      </c>
      <c r="D19" s="18" t="s">
        <v>42</v>
      </c>
      <c r="E19" s="19">
        <f>2322670/K17</f>
        <v>2322.67</v>
      </c>
      <c r="F19" s="20">
        <v>0</v>
      </c>
      <c r="G19" s="11">
        <f>E19-F19</f>
        <v>2322.67</v>
      </c>
      <c r="H19" s="21"/>
      <c r="I19" s="3" t="s">
        <v>43</v>
      </c>
    </row>
    <row r="20" spans="2:11" ht="30" customHeight="1">
      <c r="B20" s="22" t="s">
        <v>44</v>
      </c>
      <c r="C20" s="34" t="s">
        <v>45</v>
      </c>
      <c r="D20" s="10" t="s">
        <v>46</v>
      </c>
      <c r="E20" s="19">
        <v>9791</v>
      </c>
      <c r="F20" s="23">
        <v>0</v>
      </c>
      <c r="G20" s="24">
        <f t="shared" ref="G20:G29" si="1">E20-F20</f>
        <v>9791</v>
      </c>
      <c r="H20" s="25">
        <v>46112</v>
      </c>
      <c r="I20" s="3" t="s">
        <v>47</v>
      </c>
    </row>
    <row r="21" spans="2:11" ht="30" customHeight="1">
      <c r="B21" s="26" t="s">
        <v>48</v>
      </c>
      <c r="C21" s="34" t="s">
        <v>45</v>
      </c>
      <c r="D21" s="18" t="s">
        <v>49</v>
      </c>
      <c r="E21" s="19">
        <v>10209</v>
      </c>
      <c r="F21" s="23">
        <v>0</v>
      </c>
      <c r="G21" s="24">
        <f t="shared" si="1"/>
        <v>10209</v>
      </c>
      <c r="H21" s="25">
        <v>46112</v>
      </c>
      <c r="I21" s="3" t="s">
        <v>50</v>
      </c>
    </row>
    <row r="22" spans="2:11" ht="30" customHeight="1">
      <c r="B22" s="27" t="s">
        <v>51</v>
      </c>
      <c r="C22" s="34" t="s">
        <v>52</v>
      </c>
      <c r="D22" s="18" t="s">
        <v>53</v>
      </c>
      <c r="E22" s="19">
        <v>500</v>
      </c>
      <c r="F22" s="23">
        <v>0</v>
      </c>
      <c r="G22" s="24">
        <f t="shared" si="1"/>
        <v>500</v>
      </c>
      <c r="H22" s="25">
        <v>45747</v>
      </c>
    </row>
    <row r="23" spans="2:11" ht="30" customHeight="1">
      <c r="B23" s="27" t="s">
        <v>54</v>
      </c>
      <c r="C23" s="34" t="s">
        <v>52</v>
      </c>
      <c r="D23" s="18" t="s">
        <v>55</v>
      </c>
      <c r="E23" s="19">
        <v>1000</v>
      </c>
      <c r="F23" s="23">
        <v>0</v>
      </c>
      <c r="G23" s="24">
        <f t="shared" si="1"/>
        <v>1000</v>
      </c>
      <c r="H23" s="25">
        <v>45747</v>
      </c>
    </row>
    <row r="24" spans="2:11" ht="30" customHeight="1">
      <c r="B24" s="27" t="s">
        <v>56</v>
      </c>
      <c r="C24" s="34" t="s">
        <v>52</v>
      </c>
      <c r="D24" s="18" t="s">
        <v>57</v>
      </c>
      <c r="E24" s="19">
        <v>3000</v>
      </c>
      <c r="F24" s="28">
        <v>23.16366</v>
      </c>
      <c r="G24" s="24">
        <f t="shared" si="1"/>
        <v>2976.8363399999998</v>
      </c>
      <c r="H24" s="25">
        <v>45747</v>
      </c>
    </row>
    <row r="25" spans="2:11" ht="30" customHeight="1">
      <c r="B25" s="27" t="s">
        <v>58</v>
      </c>
      <c r="C25" s="34" t="s">
        <v>52</v>
      </c>
      <c r="D25" s="18" t="s">
        <v>59</v>
      </c>
      <c r="E25" s="19">
        <v>240</v>
      </c>
      <c r="F25" s="23">
        <v>0</v>
      </c>
      <c r="G25" s="24">
        <f t="shared" si="1"/>
        <v>240</v>
      </c>
      <c r="H25" s="25">
        <v>45747</v>
      </c>
    </row>
    <row r="26" spans="2:11" ht="30" customHeight="1">
      <c r="B26" s="27" t="s">
        <v>60</v>
      </c>
      <c r="C26" s="34" t="s">
        <v>52</v>
      </c>
      <c r="D26" s="18" t="s">
        <v>61</v>
      </c>
      <c r="E26" s="19">
        <v>200</v>
      </c>
      <c r="F26" s="23">
        <v>0</v>
      </c>
      <c r="G26" s="24">
        <f t="shared" si="1"/>
        <v>200</v>
      </c>
      <c r="H26" s="25">
        <v>45747</v>
      </c>
    </row>
    <row r="27" spans="2:11" ht="30" customHeight="1">
      <c r="B27" s="27" t="s">
        <v>62</v>
      </c>
      <c r="C27" s="34" t="s">
        <v>52</v>
      </c>
      <c r="D27" s="18" t="s">
        <v>63</v>
      </c>
      <c r="E27" s="19">
        <v>60</v>
      </c>
      <c r="F27" s="23">
        <v>0</v>
      </c>
      <c r="G27" s="24">
        <f t="shared" si="1"/>
        <v>60</v>
      </c>
      <c r="H27" s="25">
        <v>45747</v>
      </c>
    </row>
    <row r="28" spans="2:11" ht="30" customHeight="1">
      <c r="B28" s="29" t="s">
        <v>37</v>
      </c>
      <c r="C28" s="34" t="s">
        <v>52</v>
      </c>
      <c r="D28" s="18" t="s">
        <v>64</v>
      </c>
      <c r="E28" s="19">
        <v>7000</v>
      </c>
      <c r="F28" s="23">
        <v>0</v>
      </c>
      <c r="G28" s="24">
        <f t="shared" si="1"/>
        <v>7000</v>
      </c>
      <c r="H28" s="25">
        <v>45747</v>
      </c>
    </row>
    <row r="29" spans="2:11" ht="30" customHeight="1">
      <c r="B29" s="29" t="s">
        <v>65</v>
      </c>
      <c r="C29" s="34" t="s">
        <v>52</v>
      </c>
      <c r="D29" s="18" t="s">
        <v>66</v>
      </c>
      <c r="E29" s="19">
        <v>8000</v>
      </c>
      <c r="F29" s="23">
        <v>0</v>
      </c>
      <c r="G29" s="24">
        <f t="shared" si="1"/>
        <v>8000</v>
      </c>
      <c r="H29" s="25">
        <v>45747</v>
      </c>
      <c r="K29" s="3">
        <v>1000</v>
      </c>
    </row>
    <row r="30" spans="2:11" ht="11.1" customHeight="1">
      <c r="E30" s="30"/>
    </row>
    <row r="31" spans="2:11" ht="25.5" customHeight="1">
      <c r="E31" s="31">
        <f>SUM(E6:E29)</f>
        <v>77935.918000000005</v>
      </c>
      <c r="F31" s="31">
        <f>SUM(F6:F29)</f>
        <v>18124.54838</v>
      </c>
      <c r="G31" s="31">
        <f>SUM(G6:G29)</f>
        <v>59811.369620000005</v>
      </c>
    </row>
    <row r="33" spans="2:8" ht="30.75" customHeight="1">
      <c r="B33" s="33" t="s">
        <v>67</v>
      </c>
      <c r="C33" s="33"/>
      <c r="D33" s="33"/>
      <c r="E33" s="33"/>
      <c r="F33" s="33"/>
      <c r="G33" s="33"/>
      <c r="H33" s="33"/>
    </row>
  </sheetData>
  <mergeCells count="2">
    <mergeCell ref="B3:H3"/>
    <mergeCell ref="B33:H3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EC9DA24427AA245BF703B9839910EF9" ma:contentTypeVersion="12" ma:contentTypeDescription="Create a new document." ma:contentTypeScope="" ma:versionID="34f8d362100a8639bbe9aa8605457751">
  <xsd:schema xmlns:xsd="http://www.w3.org/2001/XMLSchema" xmlns:xs="http://www.w3.org/2001/XMLSchema" xmlns:p="http://schemas.microsoft.com/office/2006/metadata/properties" xmlns:ns2="8e239eea-0d7d-49c0-9933-01c9c411b1b2" xmlns:ns3="47d03dd5-e79e-4ca4-bb1b-641307a07905" targetNamespace="http://schemas.microsoft.com/office/2006/metadata/properties" ma:root="true" ma:fieldsID="cb079b088ae109548715597f0fd50186" ns2:_="" ns3:_="">
    <xsd:import namespace="8e239eea-0d7d-49c0-9933-01c9c411b1b2"/>
    <xsd:import namespace="47d03dd5-e79e-4ca4-bb1b-641307a079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39eea-0d7d-49c0-9933-01c9c411b1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7d03dd5-e79e-4ca4-bb1b-641307a0790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0A2C7C-7E27-4D36-8FA4-3D1FDF5BA199}"/>
</file>

<file path=customXml/itemProps2.xml><?xml version="1.0" encoding="utf-8"?>
<ds:datastoreItem xmlns:ds="http://schemas.openxmlformats.org/officeDocument/2006/customXml" ds:itemID="{DC2ED664-D856-480A-86ED-0547B2112E9A}"/>
</file>

<file path=customXml/itemProps3.xml><?xml version="1.0" encoding="utf-8"?>
<ds:datastoreItem xmlns:ds="http://schemas.openxmlformats.org/officeDocument/2006/customXml" ds:itemID="{F9D86CE5-9E83-43BF-B093-E250D98865B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Matravers, Paul</dc:creator>
  <cp:keywords/>
  <dc:description/>
  <cp:lastModifiedBy>Coe, Malcolm</cp:lastModifiedBy>
  <cp:revision/>
  <dcterms:created xsi:type="dcterms:W3CDTF">2024-11-14T21:13:26Z</dcterms:created>
  <dcterms:modified xsi:type="dcterms:W3CDTF">2024-11-18T10:54:17Z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0x0101008EC9DA24427AA245BF703B9839910EF9</vt:lpwstr>
  </property>
</Properties>
</file>