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orbaycouncil1-my.sharepoint.com/personal/janna_mack_torbay_gov_uk/Documents/Documents/Members Allowances Excel files/"/>
    </mc:Choice>
  </mc:AlternateContent>
  <xr:revisionPtr revIDLastSave="0" documentId="8_{BA5576C4-EAF3-42A6-9788-C645E1EBD787}" xr6:coauthVersionLast="47" xr6:coauthVersionMax="47" xr10:uidLastSave="{00000000-0000-0000-0000-000000000000}"/>
  <bookViews>
    <workbookView xWindow="3600" yWindow="120" windowWidth="14940" windowHeight="9900" xr2:uid="{00000000-000D-0000-FFFF-FFFF00000000}"/>
  </bookViews>
  <sheets>
    <sheet name="Summary" sheetId="1" r:id="rId1"/>
  </sheets>
  <definedNames>
    <definedName name="_xlnm.Print_Area" localSheetId="0">Summary!$A$1:$H$36</definedName>
    <definedName name="qry_Master_6_Full_Year">Summary!$A$1:$H$36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6" i="1" l="1"/>
  <c r="C56" i="1"/>
  <c r="C55" i="1"/>
  <c r="C54" i="1"/>
  <c r="C53" i="1"/>
  <c r="H53" i="1" s="1"/>
  <c r="D52" i="1"/>
  <c r="C52" i="1"/>
  <c r="C51" i="1"/>
  <c r="H51" i="1" s="1"/>
  <c r="G50" i="1"/>
  <c r="C50" i="1"/>
  <c r="D49" i="1"/>
  <c r="C49" i="1"/>
  <c r="D48" i="1"/>
  <c r="C48" i="1"/>
  <c r="H48" i="1" s="1"/>
  <c r="C47" i="1"/>
  <c r="H47" i="1" s="1"/>
  <c r="D46" i="1"/>
  <c r="H46" i="1" s="1"/>
  <c r="C46" i="1"/>
  <c r="E45" i="1"/>
  <c r="C45" i="1"/>
  <c r="C44" i="1"/>
  <c r="H44" i="1" s="1"/>
  <c r="E43" i="1"/>
  <c r="D43" i="1"/>
  <c r="C43" i="1"/>
  <c r="H43" i="1" s="1"/>
  <c r="C42" i="1"/>
  <c r="H42" i="1" s="1"/>
  <c r="C41" i="1"/>
  <c r="C40" i="1"/>
  <c r="D39" i="1"/>
  <c r="C39" i="1"/>
  <c r="E38" i="1"/>
  <c r="D38" i="1"/>
  <c r="C38" i="1"/>
  <c r="H38" i="1" s="1"/>
  <c r="D37" i="1"/>
  <c r="H37" i="1" s="1"/>
  <c r="C37" i="1"/>
  <c r="C36" i="1"/>
  <c r="D32" i="1"/>
  <c r="C32" i="1"/>
  <c r="C27" i="1"/>
  <c r="H27" i="1" s="1"/>
  <c r="C26" i="1"/>
  <c r="H26" i="1" s="1"/>
  <c r="D25" i="1"/>
  <c r="H25" i="1" s="1"/>
  <c r="C25" i="1"/>
  <c r="C21" i="1"/>
  <c r="C18" i="1"/>
  <c r="D17" i="1"/>
  <c r="C17" i="1"/>
  <c r="D13" i="1"/>
  <c r="C13" i="1"/>
  <c r="H13" i="1" s="1"/>
  <c r="G11" i="1"/>
  <c r="H11" i="1" s="1"/>
  <c r="E11" i="1"/>
  <c r="D11" i="1"/>
  <c r="C11" i="1"/>
  <c r="D9" i="1"/>
  <c r="C9" i="1"/>
  <c r="C8" i="1"/>
  <c r="C7" i="1"/>
  <c r="C6" i="1"/>
  <c r="H6" i="1" s="1"/>
  <c r="F3" i="1"/>
  <c r="H3" i="1" s="1"/>
  <c r="D3" i="1"/>
  <c r="C3" i="1"/>
  <c r="D2" i="1"/>
  <c r="C2" i="1"/>
  <c r="H56" i="1"/>
  <c r="H55" i="1"/>
  <c r="H54" i="1"/>
  <c r="H50" i="1"/>
  <c r="H49" i="1"/>
  <c r="H45" i="1"/>
  <c r="H41" i="1"/>
  <c r="H40" i="1"/>
  <c r="H39" i="1"/>
  <c r="H36" i="1"/>
  <c r="H35" i="1"/>
  <c r="H34" i="1"/>
  <c r="H33" i="1"/>
  <c r="H32" i="1"/>
  <c r="H31" i="1"/>
  <c r="H30" i="1"/>
  <c r="H29" i="1"/>
  <c r="H28" i="1"/>
  <c r="H24" i="1"/>
  <c r="H23" i="1"/>
  <c r="H22" i="1"/>
  <c r="H21" i="1"/>
  <c r="H20" i="1"/>
  <c r="H19" i="1"/>
  <c r="H18" i="1"/>
  <c r="H17" i="1"/>
  <c r="H16" i="1"/>
  <c r="H15" i="1"/>
  <c r="H14" i="1"/>
  <c r="H12" i="1"/>
  <c r="H10" i="1"/>
  <c r="H9" i="1"/>
  <c r="H8" i="1"/>
  <c r="H7" i="1"/>
  <c r="H5" i="1"/>
  <c r="H4" i="1"/>
  <c r="H2" i="1"/>
  <c r="H52" i="1" l="1"/>
</calcChain>
</file>

<file path=xl/sharedStrings.xml><?xml version="1.0" encoding="utf-8"?>
<sst xmlns="http://schemas.openxmlformats.org/spreadsheetml/2006/main" count="118" uniqueCount="107">
  <si>
    <t>Forename</t>
  </si>
  <si>
    <t>Surname</t>
  </si>
  <si>
    <t>Basic allowance</t>
  </si>
  <si>
    <t>Special Responsibility Allowance</t>
  </si>
  <si>
    <t>Mileage</t>
  </si>
  <si>
    <t>Subsistence Claims</t>
  </si>
  <si>
    <t>Other Expenses</t>
  </si>
  <si>
    <t>Grand_Total</t>
  </si>
  <si>
    <t>Bye</t>
  </si>
  <si>
    <t>Darling</t>
  </si>
  <si>
    <t>Ellery</t>
  </si>
  <si>
    <t>Morey</t>
  </si>
  <si>
    <t>Carter</t>
  </si>
  <si>
    <t>Long</t>
  </si>
  <si>
    <t>Mills</t>
  </si>
  <si>
    <t>Amil</t>
  </si>
  <si>
    <t>Lewis</t>
  </si>
  <si>
    <t>Manning</t>
  </si>
  <si>
    <t>Thomas</t>
  </si>
  <si>
    <t>STOCKMAN</t>
  </si>
  <si>
    <t>HILL</t>
  </si>
  <si>
    <t>Brooks</t>
  </si>
  <si>
    <t>Cunningham</t>
  </si>
  <si>
    <t>O'Dwyer</t>
  </si>
  <si>
    <t>Sykes</t>
  </si>
  <si>
    <t>Pentney</t>
  </si>
  <si>
    <t>Nick</t>
  </si>
  <si>
    <t>Steve</t>
  </si>
  <si>
    <t>Victor</t>
  </si>
  <si>
    <t>Michael</t>
  </si>
  <si>
    <t>Christine</t>
  </si>
  <si>
    <t>Swithin</t>
  </si>
  <si>
    <t>Nicole</t>
  </si>
  <si>
    <t>Christopher</t>
  </si>
  <si>
    <t>Terrance</t>
  </si>
  <si>
    <t>David</t>
  </si>
  <si>
    <t>John</t>
  </si>
  <si>
    <t>Darren</t>
  </si>
  <si>
    <t>COWELL</t>
  </si>
  <si>
    <t>Jacqueline</t>
  </si>
  <si>
    <t>Raymond</t>
  </si>
  <si>
    <t>Anne</t>
  </si>
  <si>
    <t>Barbara</t>
  </si>
  <si>
    <t>Mandy</t>
  </si>
  <si>
    <t>James</t>
  </si>
  <si>
    <t>Linda</t>
  </si>
  <si>
    <t>Judith</t>
  </si>
  <si>
    <t>Hazel</t>
  </si>
  <si>
    <t>Foster</t>
  </si>
  <si>
    <t>Karen</t>
  </si>
  <si>
    <t>Kennedy</t>
  </si>
  <si>
    <t>Cordelia</t>
  </si>
  <si>
    <t>Law</t>
  </si>
  <si>
    <t>Margaret</t>
  </si>
  <si>
    <t>Douglas-Dunbar</t>
  </si>
  <si>
    <t>Jermaine</t>
  </si>
  <si>
    <t>Atiya-Alla</t>
  </si>
  <si>
    <t>Andrew</t>
  </si>
  <si>
    <t>Barrand</t>
  </si>
  <si>
    <t>Kavanagh</t>
  </si>
  <si>
    <t>Jack</t>
  </si>
  <si>
    <t>Dart</t>
  </si>
  <si>
    <t>John (Lee)</t>
  </si>
  <si>
    <t>Howgate</t>
  </si>
  <si>
    <t>Robert</t>
  </si>
  <si>
    <t>Loxton</t>
  </si>
  <si>
    <t>Cecilia</t>
  </si>
  <si>
    <t>Brown</t>
  </si>
  <si>
    <t>Dudley</t>
  </si>
  <si>
    <t>Cat</t>
  </si>
  <si>
    <t>Johns</t>
  </si>
  <si>
    <t>Adam</t>
  </si>
  <si>
    <t>Billings</t>
  </si>
  <si>
    <t>Alan</t>
  </si>
  <si>
    <t>Tyerman</t>
  </si>
  <si>
    <t>Strang</t>
  </si>
  <si>
    <t>Anna</t>
  </si>
  <si>
    <t>Tolchard</t>
  </si>
  <si>
    <t>George</t>
  </si>
  <si>
    <t>Hannah</t>
  </si>
  <si>
    <t>Stevens</t>
  </si>
  <si>
    <t>Hayley</t>
  </si>
  <si>
    <t>Tranter</t>
  </si>
  <si>
    <t>Jason</t>
  </si>
  <si>
    <t>Hutchings</t>
  </si>
  <si>
    <t>Fellows</t>
  </si>
  <si>
    <t>Katya</t>
  </si>
  <si>
    <t>Maddison</t>
  </si>
  <si>
    <t>Kelly</t>
  </si>
  <si>
    <t>Harvey</t>
  </si>
  <si>
    <t>Mark</t>
  </si>
  <si>
    <t>Spacagna</t>
  </si>
  <si>
    <t>Martin</t>
  </si>
  <si>
    <t>Brook</t>
  </si>
  <si>
    <t>Mike</t>
  </si>
  <si>
    <t>Fox</t>
  </si>
  <si>
    <t>Nigel</t>
  </si>
  <si>
    <t>Penny</t>
  </si>
  <si>
    <t>Patrick</t>
  </si>
  <si>
    <t>Joyce</t>
  </si>
  <si>
    <t>Ras</t>
  </si>
  <si>
    <t>Virdee</t>
  </si>
  <si>
    <t>Bryant</t>
  </si>
  <si>
    <t>Yannis</t>
  </si>
  <si>
    <t>Nicolaou</t>
  </si>
  <si>
    <t>Yvonne</t>
  </si>
  <si>
    <t>Twelves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</si>
</sst>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4" fontId="1" fillId="0" borderId="0" xfId="0" applyNumberFormat="1" applyFont="1"/>
    <xf numFmtId="0" fontId="0" fillId="0" borderId="0" xfId="0" quotePrefix="1"/>
    <xf numFmtId="0" fontId="2" fillId="0" borderId="0" xfId="1"/>
    <xf numFmtId="4" fontId="2" fillId="0" borderId="0" xfId="1" applyNumberFormat="1" applyAlignment="1">
      <alignment vertical="center"/>
    </xf>
    <xf numFmtId="4" fontId="0" fillId="0" borderId="0" xfId="0" applyNumberFormat="1" applyAlignment="1">
      <alignment vertical="center"/>
    </xf>
  </cellXfs>
  <cellStyles count="2">
    <cellStyle name="Normal" xfId="0" builtinId="0"/>
    <cellStyle name="Normal 3" xfId="1" xr:uid="{8C71BA61-3CC5-4D24-88BE-46577788559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7"/>
  <sheetViews>
    <sheetView tabSelected="1" topLeftCell="A27" workbookViewId="0">
      <selection activeCell="A37" sqref="A37:XFD37"/>
    </sheetView>
  </sheetViews>
  <sheetFormatPr defaultColWidth="12.140625" defaultRowHeight="12.75" x14ac:dyDescent="0.2"/>
  <cols>
    <col min="1" max="1" width="11.42578125" style="1" bestFit="1" customWidth="1"/>
    <col min="2" max="2" width="15.28515625" style="1" bestFit="1" customWidth="1"/>
    <col min="3" max="3" width="10" style="1" bestFit="1" customWidth="1"/>
    <col min="4" max="4" width="13.7109375" style="1" bestFit="1" customWidth="1"/>
    <col min="5" max="5" width="8.140625" style="1" bestFit="1" customWidth="1"/>
    <col min="6" max="6" width="10.42578125" style="1" bestFit="1" customWidth="1"/>
    <col min="7" max="7" width="9.28515625" style="1" bestFit="1" customWidth="1"/>
    <col min="8" max="8" width="12" style="1" customWidth="1"/>
    <col min="9" max="16384" width="12.140625" style="1"/>
  </cols>
  <sheetData>
    <row r="1" spans="1:8" ht="4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15" x14ac:dyDescent="0.25">
      <c r="A2" s="4" t="s">
        <v>26</v>
      </c>
      <c r="B2" s="5" t="s">
        <v>8</v>
      </c>
      <c r="C2" s="7">
        <f>4714.02+785.67</f>
        <v>5499.6900000000005</v>
      </c>
      <c r="D2" s="7">
        <f>4529.38+972.83</f>
        <v>5502.21</v>
      </c>
      <c r="E2" s="7">
        <v>0</v>
      </c>
      <c r="F2" s="7">
        <v>0</v>
      </c>
      <c r="G2" s="6">
        <v>0</v>
      </c>
      <c r="H2" s="7">
        <f t="shared" ref="H2:H56" si="0">SUM(C2:G2)</f>
        <v>11001.900000000001</v>
      </c>
    </row>
    <row r="3" spans="1:8" ht="15" x14ac:dyDescent="0.25">
      <c r="A3" s="4" t="s">
        <v>27</v>
      </c>
      <c r="B3" s="5" t="s">
        <v>9</v>
      </c>
      <c r="C3" s="7">
        <f>4714.02+785.67</f>
        <v>5499.6900000000005</v>
      </c>
      <c r="D3" s="7">
        <f>4726.51+441</f>
        <v>5167.51</v>
      </c>
      <c r="E3" s="7">
        <v>0</v>
      </c>
      <c r="F3" s="7">
        <f>49.56+58.57</f>
        <v>108.13</v>
      </c>
      <c r="G3" s="6">
        <v>0</v>
      </c>
      <c r="H3" s="7">
        <f t="shared" si="0"/>
        <v>10775.33</v>
      </c>
    </row>
    <row r="4" spans="1:8" ht="15" x14ac:dyDescent="0.25">
      <c r="A4" s="4" t="s">
        <v>28</v>
      </c>
      <c r="B4" s="5" t="s">
        <v>10</v>
      </c>
      <c r="C4" s="7">
        <v>1013.77</v>
      </c>
      <c r="D4" s="7">
        <v>418.39</v>
      </c>
      <c r="E4" s="7">
        <v>23.1</v>
      </c>
      <c r="F4" s="7">
        <v>0</v>
      </c>
      <c r="G4" s="6">
        <v>0</v>
      </c>
      <c r="H4" s="7">
        <f t="shared" si="0"/>
        <v>1455.2599999999998</v>
      </c>
    </row>
    <row r="5" spans="1:8" ht="15" x14ac:dyDescent="0.25">
      <c r="A5" s="4" t="s">
        <v>29</v>
      </c>
      <c r="B5" s="5" t="s">
        <v>11</v>
      </c>
      <c r="C5" s="7">
        <v>1013.77</v>
      </c>
      <c r="D5" s="7">
        <v>1255.26</v>
      </c>
      <c r="E5" s="7">
        <v>0</v>
      </c>
      <c r="F5" s="7">
        <v>0</v>
      </c>
      <c r="G5" s="6">
        <v>0</v>
      </c>
      <c r="H5" s="7">
        <f t="shared" si="0"/>
        <v>2269.0299999999997</v>
      </c>
    </row>
    <row r="6" spans="1:8" ht="15" x14ac:dyDescent="0.25">
      <c r="A6" s="4" t="s">
        <v>30</v>
      </c>
      <c r="B6" s="5" t="s">
        <v>12</v>
      </c>
      <c r="C6" s="7">
        <f>4714.02+785.67</f>
        <v>5499.6900000000005</v>
      </c>
      <c r="D6" s="7">
        <v>1255.26</v>
      </c>
      <c r="E6" s="7">
        <v>0</v>
      </c>
      <c r="F6" s="7">
        <v>0</v>
      </c>
      <c r="G6" s="6">
        <v>0</v>
      </c>
      <c r="H6" s="7">
        <f t="shared" si="0"/>
        <v>6754.9500000000007</v>
      </c>
    </row>
    <row r="7" spans="1:8" ht="15" x14ac:dyDescent="0.25">
      <c r="A7" s="4" t="s">
        <v>31</v>
      </c>
      <c r="B7" s="5" t="s">
        <v>13</v>
      </c>
      <c r="C7" s="7">
        <f>4714.02+785.67</f>
        <v>5499.6900000000005</v>
      </c>
      <c r="D7" s="7">
        <v>1255.26</v>
      </c>
      <c r="E7" s="7">
        <v>0</v>
      </c>
      <c r="F7" s="7">
        <v>0</v>
      </c>
      <c r="G7" s="6">
        <v>0</v>
      </c>
      <c r="H7" s="7">
        <f t="shared" si="0"/>
        <v>6754.9500000000007</v>
      </c>
    </row>
    <row r="8" spans="1:8" ht="15" x14ac:dyDescent="0.25">
      <c r="A8" s="4" t="s">
        <v>32</v>
      </c>
      <c r="B8" s="5" t="s">
        <v>15</v>
      </c>
      <c r="C8" s="7">
        <f>4714.02+785.67</f>
        <v>5499.6900000000005</v>
      </c>
      <c r="D8" s="7">
        <v>418.39</v>
      </c>
      <c r="E8" s="7">
        <v>0</v>
      </c>
      <c r="F8" s="7">
        <v>0</v>
      </c>
      <c r="G8" s="6">
        <v>0</v>
      </c>
      <c r="H8" s="7">
        <f t="shared" si="0"/>
        <v>5918.0800000000008</v>
      </c>
    </row>
    <row r="9" spans="1:8" ht="15" x14ac:dyDescent="0.25">
      <c r="A9" s="4" t="s">
        <v>33</v>
      </c>
      <c r="B9" s="5" t="s">
        <v>16</v>
      </c>
      <c r="C9" s="7">
        <f>4714.02+785.67</f>
        <v>5499.6900000000005</v>
      </c>
      <c r="D9" s="7">
        <f>4544.35+1006.25</f>
        <v>5550.6</v>
      </c>
      <c r="E9" s="7">
        <v>0</v>
      </c>
      <c r="F9" s="7">
        <v>0</v>
      </c>
      <c r="G9" s="6">
        <v>0</v>
      </c>
      <c r="H9" s="7">
        <f t="shared" si="0"/>
        <v>11050.29</v>
      </c>
    </row>
    <row r="10" spans="1:8" ht="15" x14ac:dyDescent="0.25">
      <c r="A10" s="4" t="s">
        <v>34</v>
      </c>
      <c r="B10" s="5" t="s">
        <v>17</v>
      </c>
      <c r="C10" s="7">
        <v>1013.77</v>
      </c>
      <c r="D10" s="7">
        <v>0</v>
      </c>
      <c r="E10" s="7">
        <v>0</v>
      </c>
      <c r="F10" s="7">
        <v>0</v>
      </c>
      <c r="G10" s="6">
        <v>0</v>
      </c>
      <c r="H10" s="7">
        <f t="shared" si="0"/>
        <v>1013.77</v>
      </c>
    </row>
    <row r="11" spans="1:8" ht="15" x14ac:dyDescent="0.25">
      <c r="A11" s="4" t="s">
        <v>35</v>
      </c>
      <c r="B11" s="5" t="s">
        <v>18</v>
      </c>
      <c r="C11" s="7">
        <f>4714.02+785.67</f>
        <v>5499.6900000000005</v>
      </c>
      <c r="D11" s="7">
        <f>8752.25+1813.25</f>
        <v>10565.5</v>
      </c>
      <c r="E11" s="7">
        <f>244.97</f>
        <v>244.97</v>
      </c>
      <c r="F11" s="7">
        <v>0</v>
      </c>
      <c r="G11" s="6">
        <f>107.1</f>
        <v>107.1</v>
      </c>
      <c r="H11" s="7">
        <f t="shared" si="0"/>
        <v>16417.259999999998</v>
      </c>
    </row>
    <row r="12" spans="1:8" ht="15" x14ac:dyDescent="0.25">
      <c r="A12" s="4" t="s">
        <v>36</v>
      </c>
      <c r="B12" s="5" t="s">
        <v>18</v>
      </c>
      <c r="C12" s="7">
        <v>1013.77</v>
      </c>
      <c r="D12" s="7">
        <v>0</v>
      </c>
      <c r="E12" s="7">
        <v>0</v>
      </c>
      <c r="F12" s="7">
        <v>0</v>
      </c>
      <c r="G12" s="6">
        <v>0</v>
      </c>
      <c r="H12" s="7">
        <f t="shared" si="0"/>
        <v>1013.77</v>
      </c>
    </row>
    <row r="13" spans="1:8" ht="15" x14ac:dyDescent="0.25">
      <c r="A13" s="4" t="s">
        <v>37</v>
      </c>
      <c r="B13" s="5" t="s">
        <v>38</v>
      </c>
      <c r="C13" s="7">
        <f>4714.02+785.67</f>
        <v>5499.6900000000005</v>
      </c>
      <c r="D13" s="7">
        <f>1446.74+31.5</f>
        <v>1478.24</v>
      </c>
      <c r="E13" s="7">
        <v>0</v>
      </c>
      <c r="F13" s="7">
        <v>0</v>
      </c>
      <c r="G13" s="6">
        <v>0</v>
      </c>
      <c r="H13" s="7">
        <f t="shared" si="0"/>
        <v>6977.93</v>
      </c>
    </row>
    <row r="14" spans="1:8" ht="15" x14ac:dyDescent="0.25">
      <c r="A14" s="4" t="s">
        <v>39</v>
      </c>
      <c r="B14" s="5" t="s">
        <v>19</v>
      </c>
      <c r="C14" s="7">
        <v>1013.77</v>
      </c>
      <c r="D14" s="7">
        <v>1255.26</v>
      </c>
      <c r="E14" s="7">
        <v>0</v>
      </c>
      <c r="F14" s="7">
        <v>0</v>
      </c>
      <c r="G14" s="6">
        <v>0</v>
      </c>
      <c r="H14" s="7">
        <f t="shared" si="0"/>
        <v>2269.0299999999997</v>
      </c>
    </row>
    <row r="15" spans="1:8" ht="15" x14ac:dyDescent="0.25">
      <c r="A15" s="4" t="s">
        <v>40</v>
      </c>
      <c r="B15" s="5" t="s">
        <v>20</v>
      </c>
      <c r="C15" s="7">
        <v>1013.77</v>
      </c>
      <c r="D15" s="7">
        <v>0</v>
      </c>
      <c r="E15" s="7">
        <v>0</v>
      </c>
      <c r="F15" s="7">
        <v>0</v>
      </c>
      <c r="G15" s="6">
        <v>0</v>
      </c>
      <c r="H15" s="7">
        <f t="shared" si="0"/>
        <v>1013.77</v>
      </c>
    </row>
    <row r="16" spans="1:8" ht="15" x14ac:dyDescent="0.25">
      <c r="A16" s="4" t="s">
        <v>41</v>
      </c>
      <c r="B16" s="5" t="s">
        <v>21</v>
      </c>
      <c r="C16" s="7">
        <v>1013.77</v>
      </c>
      <c r="D16" s="7">
        <v>0</v>
      </c>
      <c r="E16" s="7">
        <v>0</v>
      </c>
      <c r="F16" s="7">
        <v>0</v>
      </c>
      <c r="G16" s="6">
        <v>0</v>
      </c>
      <c r="H16" s="7">
        <f t="shared" si="0"/>
        <v>1013.77</v>
      </c>
    </row>
    <row r="17" spans="1:8" ht="15" x14ac:dyDescent="0.25">
      <c r="A17" s="4" t="s">
        <v>42</v>
      </c>
      <c r="B17" s="5" t="s">
        <v>22</v>
      </c>
      <c r="C17" s="7">
        <f>4714.02+785.67</f>
        <v>5499.6900000000005</v>
      </c>
      <c r="D17" s="7">
        <f>1370.22+324.25</f>
        <v>1694.47</v>
      </c>
      <c r="E17" s="7">
        <v>0</v>
      </c>
      <c r="F17" s="7">
        <v>0</v>
      </c>
      <c r="G17" s="6">
        <v>0</v>
      </c>
      <c r="H17" s="7">
        <f t="shared" si="0"/>
        <v>7194.1600000000008</v>
      </c>
    </row>
    <row r="18" spans="1:8" ht="15" x14ac:dyDescent="0.25">
      <c r="A18" s="4" t="s">
        <v>43</v>
      </c>
      <c r="B18" s="5" t="s">
        <v>9</v>
      </c>
      <c r="C18" s="7">
        <f>4714.02+785.67</f>
        <v>5499.6900000000005</v>
      </c>
      <c r="D18" s="7">
        <v>624.76</v>
      </c>
      <c r="E18" s="7">
        <v>0</v>
      </c>
      <c r="F18" s="7">
        <v>10</v>
      </c>
      <c r="G18" s="6">
        <v>193.75</v>
      </c>
      <c r="H18" s="7">
        <f t="shared" si="0"/>
        <v>6328.2000000000007</v>
      </c>
    </row>
    <row r="19" spans="1:8" ht="15" x14ac:dyDescent="0.25">
      <c r="A19" s="4" t="s">
        <v>44</v>
      </c>
      <c r="B19" s="5" t="s">
        <v>23</v>
      </c>
      <c r="C19" s="7">
        <v>1013.77</v>
      </c>
      <c r="D19" s="7">
        <v>0</v>
      </c>
      <c r="E19" s="7">
        <v>0</v>
      </c>
      <c r="F19" s="7">
        <v>0</v>
      </c>
      <c r="G19" s="6">
        <v>0</v>
      </c>
      <c r="H19" s="7">
        <f t="shared" si="0"/>
        <v>1013.77</v>
      </c>
    </row>
    <row r="20" spans="1:8" ht="15" x14ac:dyDescent="0.25">
      <c r="A20" s="4" t="s">
        <v>45</v>
      </c>
      <c r="B20" s="5" t="s">
        <v>24</v>
      </c>
      <c r="C20" s="7">
        <v>1013.77</v>
      </c>
      <c r="D20" s="7">
        <v>0</v>
      </c>
      <c r="E20" s="7">
        <v>0</v>
      </c>
      <c r="F20" s="7">
        <v>0</v>
      </c>
      <c r="G20" s="6">
        <v>0</v>
      </c>
      <c r="H20" s="7">
        <f t="shared" si="0"/>
        <v>1013.77</v>
      </c>
    </row>
    <row r="21" spans="1:8" ht="15" x14ac:dyDescent="0.25">
      <c r="A21" s="4" t="s">
        <v>26</v>
      </c>
      <c r="B21" s="5" t="s">
        <v>25</v>
      </c>
      <c r="C21" s="7">
        <f>4714.02+785.67</f>
        <v>5499.6900000000005</v>
      </c>
      <c r="D21" s="7">
        <v>836.88</v>
      </c>
      <c r="E21" s="7">
        <v>0</v>
      </c>
      <c r="F21" s="7">
        <v>0</v>
      </c>
      <c r="G21" s="6">
        <v>0</v>
      </c>
      <c r="H21" s="7">
        <f t="shared" si="0"/>
        <v>6336.5700000000006</v>
      </c>
    </row>
    <row r="22" spans="1:8" ht="15" x14ac:dyDescent="0.25">
      <c r="A22" s="4" t="s">
        <v>46</v>
      </c>
      <c r="B22" s="5" t="s">
        <v>14</v>
      </c>
      <c r="C22" s="7">
        <v>1013.77</v>
      </c>
      <c r="D22" s="7">
        <v>0</v>
      </c>
      <c r="E22" s="7">
        <v>0</v>
      </c>
      <c r="F22" s="7">
        <v>0</v>
      </c>
      <c r="G22" s="6">
        <v>0</v>
      </c>
      <c r="H22" s="7">
        <f t="shared" si="0"/>
        <v>1013.77</v>
      </c>
    </row>
    <row r="23" spans="1:8" ht="15" x14ac:dyDescent="0.25">
      <c r="A23" s="4" t="s">
        <v>47</v>
      </c>
      <c r="B23" s="5" t="s">
        <v>48</v>
      </c>
      <c r="C23" s="7">
        <v>1013.77</v>
      </c>
      <c r="D23" s="7">
        <v>0</v>
      </c>
      <c r="E23" s="7">
        <v>0</v>
      </c>
      <c r="F23" s="7">
        <v>0</v>
      </c>
      <c r="G23" s="6">
        <v>0</v>
      </c>
      <c r="H23" s="7">
        <f t="shared" si="0"/>
        <v>1013.77</v>
      </c>
    </row>
    <row r="24" spans="1:8" ht="15" x14ac:dyDescent="0.25">
      <c r="A24" s="4" t="s">
        <v>49</v>
      </c>
      <c r="B24" s="5" t="s">
        <v>50</v>
      </c>
      <c r="C24" s="7">
        <v>1013.77</v>
      </c>
      <c r="D24" s="7">
        <v>418.39</v>
      </c>
      <c r="E24" s="7">
        <v>0</v>
      </c>
      <c r="F24" s="7">
        <v>0</v>
      </c>
      <c r="G24" s="6">
        <v>0</v>
      </c>
      <c r="H24" s="7">
        <f t="shared" si="0"/>
        <v>1432.1599999999999</v>
      </c>
    </row>
    <row r="25" spans="1:8" ht="15" x14ac:dyDescent="0.25">
      <c r="A25" s="4" t="s">
        <v>51</v>
      </c>
      <c r="B25" s="5" t="s">
        <v>52</v>
      </c>
      <c r="C25" s="7">
        <f>4714.02+785.67</f>
        <v>5499.6900000000005</v>
      </c>
      <c r="D25" s="7">
        <f>2625.48+324.25</f>
        <v>2949.73</v>
      </c>
      <c r="E25" s="7">
        <v>0</v>
      </c>
      <c r="F25" s="7">
        <v>0</v>
      </c>
      <c r="G25" s="6">
        <v>0</v>
      </c>
      <c r="H25" s="7">
        <f t="shared" si="0"/>
        <v>8449.42</v>
      </c>
    </row>
    <row r="26" spans="1:8" ht="15" x14ac:dyDescent="0.25">
      <c r="A26" s="4" t="s">
        <v>53</v>
      </c>
      <c r="B26" s="5" t="s">
        <v>54</v>
      </c>
      <c r="C26" s="7">
        <f>4714.02+785.67</f>
        <v>5499.6900000000005</v>
      </c>
      <c r="D26" s="7">
        <v>836.88</v>
      </c>
      <c r="E26" s="7">
        <v>0</v>
      </c>
      <c r="F26" s="7">
        <v>0</v>
      </c>
      <c r="G26" s="6">
        <v>0</v>
      </c>
      <c r="H26" s="7">
        <f t="shared" si="0"/>
        <v>6336.5700000000006</v>
      </c>
    </row>
    <row r="27" spans="1:8" ht="15" x14ac:dyDescent="0.25">
      <c r="A27" s="4" t="s">
        <v>55</v>
      </c>
      <c r="B27" s="5" t="s">
        <v>56</v>
      </c>
      <c r="C27" s="7">
        <f>4714.02+785.67</f>
        <v>5499.6900000000005</v>
      </c>
      <c r="D27" s="7">
        <v>0</v>
      </c>
      <c r="E27" s="7">
        <v>0</v>
      </c>
      <c r="F27" s="7">
        <v>109.99</v>
      </c>
      <c r="G27" s="6">
        <v>156.19</v>
      </c>
      <c r="H27" s="7">
        <f t="shared" si="0"/>
        <v>5765.87</v>
      </c>
    </row>
    <row r="28" spans="1:8" ht="15" x14ac:dyDescent="0.25">
      <c r="A28" s="4" t="s">
        <v>57</v>
      </c>
      <c r="B28" s="5" t="s">
        <v>58</v>
      </c>
      <c r="C28" s="7">
        <v>1013.77</v>
      </c>
      <c r="D28" s="7">
        <v>418.39</v>
      </c>
      <c r="E28" s="7">
        <v>0</v>
      </c>
      <c r="F28" s="7">
        <v>0</v>
      </c>
      <c r="G28" s="6">
        <v>0</v>
      </c>
      <c r="H28" s="7">
        <f t="shared" si="0"/>
        <v>1432.1599999999999</v>
      </c>
    </row>
    <row r="29" spans="1:8" ht="15" x14ac:dyDescent="0.25">
      <c r="A29" s="4" t="s">
        <v>36</v>
      </c>
      <c r="B29" s="5" t="s">
        <v>59</v>
      </c>
      <c r="C29" s="7">
        <v>1013.77</v>
      </c>
      <c r="D29" s="7">
        <v>0</v>
      </c>
      <c r="E29" s="7">
        <v>0</v>
      </c>
      <c r="F29" s="7">
        <v>0</v>
      </c>
      <c r="G29" s="6">
        <v>0</v>
      </c>
      <c r="H29" s="7">
        <f t="shared" si="0"/>
        <v>1013.77</v>
      </c>
    </row>
    <row r="30" spans="1:8" ht="15" x14ac:dyDescent="0.25">
      <c r="A30" s="4" t="s">
        <v>60</v>
      </c>
      <c r="B30" s="5" t="s">
        <v>61</v>
      </c>
      <c r="C30" s="7">
        <v>1013.77</v>
      </c>
      <c r="D30" s="7">
        <v>0</v>
      </c>
      <c r="E30" s="7">
        <v>0</v>
      </c>
      <c r="F30" s="7">
        <v>0</v>
      </c>
      <c r="G30" s="6">
        <v>0</v>
      </c>
      <c r="H30" s="7">
        <f t="shared" si="0"/>
        <v>1013.77</v>
      </c>
    </row>
    <row r="31" spans="1:8" ht="15" x14ac:dyDescent="0.25">
      <c r="A31" s="4" t="s">
        <v>62</v>
      </c>
      <c r="B31" s="5" t="s">
        <v>63</v>
      </c>
      <c r="C31" s="7">
        <v>1013.77</v>
      </c>
      <c r="D31" s="7">
        <v>0</v>
      </c>
      <c r="E31" s="7">
        <v>0</v>
      </c>
      <c r="F31" s="7">
        <v>0</v>
      </c>
      <c r="G31" s="6">
        <v>0</v>
      </c>
      <c r="H31" s="7">
        <f t="shared" si="0"/>
        <v>1013.77</v>
      </c>
    </row>
    <row r="32" spans="1:8" ht="15" x14ac:dyDescent="0.25">
      <c r="A32" s="4" t="s">
        <v>39</v>
      </c>
      <c r="B32" s="5" t="s">
        <v>18</v>
      </c>
      <c r="C32" s="7">
        <f>4714.02+785.67</f>
        <v>5499.6900000000005</v>
      </c>
      <c r="D32" s="7">
        <f>2740.77+648.58</f>
        <v>3389.35</v>
      </c>
      <c r="E32" s="7">
        <v>0</v>
      </c>
      <c r="F32" s="7">
        <v>0</v>
      </c>
      <c r="G32" s="6">
        <v>0</v>
      </c>
      <c r="H32" s="7">
        <f t="shared" si="0"/>
        <v>8889.0400000000009</v>
      </c>
    </row>
    <row r="33" spans="1:8" ht="15" x14ac:dyDescent="0.25">
      <c r="A33" s="4" t="s">
        <v>64</v>
      </c>
      <c r="B33" s="5" t="s">
        <v>65</v>
      </c>
      <c r="C33" s="7">
        <v>1013.77</v>
      </c>
      <c r="D33" s="7">
        <v>418.39</v>
      </c>
      <c r="E33" s="7">
        <v>0</v>
      </c>
      <c r="F33" s="7">
        <v>0</v>
      </c>
      <c r="G33" s="6">
        <v>0</v>
      </c>
      <c r="H33" s="7">
        <f t="shared" si="0"/>
        <v>1432.1599999999999</v>
      </c>
    </row>
    <row r="34" spans="1:8" ht="15" x14ac:dyDescent="0.25">
      <c r="A34" s="4" t="s">
        <v>66</v>
      </c>
      <c r="B34" s="5" t="s">
        <v>67</v>
      </c>
      <c r="C34" s="7">
        <v>1013.77</v>
      </c>
      <c r="D34" s="7">
        <v>0</v>
      </c>
      <c r="E34" s="7">
        <v>0</v>
      </c>
      <c r="F34" s="7">
        <v>0</v>
      </c>
      <c r="G34" s="6">
        <v>0</v>
      </c>
      <c r="H34" s="7">
        <f t="shared" si="0"/>
        <v>1013.77</v>
      </c>
    </row>
    <row r="35" spans="1:8" ht="15" x14ac:dyDescent="0.25">
      <c r="A35" s="4" t="s">
        <v>36</v>
      </c>
      <c r="B35" s="5" t="s">
        <v>68</v>
      </c>
      <c r="C35" s="7">
        <v>1013.77</v>
      </c>
      <c r="D35" s="7">
        <v>0</v>
      </c>
      <c r="E35" s="7">
        <v>0</v>
      </c>
      <c r="F35" s="7">
        <v>0</v>
      </c>
      <c r="G35" s="6">
        <v>0</v>
      </c>
      <c r="H35" s="7">
        <f t="shared" si="0"/>
        <v>1013.77</v>
      </c>
    </row>
    <row r="36" spans="1:8" ht="15" x14ac:dyDescent="0.25">
      <c r="A36" s="4" t="s">
        <v>69</v>
      </c>
      <c r="B36" s="5" t="s">
        <v>70</v>
      </c>
      <c r="C36" s="7">
        <f>4714.02+785.67</f>
        <v>5499.6900000000005</v>
      </c>
      <c r="D36" s="7">
        <v>418.39</v>
      </c>
      <c r="E36" s="7">
        <v>0</v>
      </c>
      <c r="F36" s="7">
        <v>0</v>
      </c>
      <c r="G36" s="6">
        <v>0</v>
      </c>
      <c r="H36" s="7">
        <f t="shared" si="0"/>
        <v>5918.0800000000008</v>
      </c>
    </row>
    <row r="37" spans="1:8" ht="15" x14ac:dyDescent="0.25">
      <c r="A37" s="5" t="s">
        <v>71</v>
      </c>
      <c r="B37" s="5" t="s">
        <v>72</v>
      </c>
      <c r="C37" s="7">
        <f>3725.6+785.67</f>
        <v>4511.2699999999995</v>
      </c>
      <c r="D37" s="7">
        <f>2740.77+1232.24</f>
        <v>3973.01</v>
      </c>
      <c r="E37" s="7">
        <v>0</v>
      </c>
      <c r="F37" s="7">
        <v>0</v>
      </c>
      <c r="G37" s="6">
        <v>0</v>
      </c>
      <c r="H37" s="7">
        <f t="shared" si="0"/>
        <v>8484.2799999999988</v>
      </c>
    </row>
    <row r="38" spans="1:8" ht="15" x14ac:dyDescent="0.25">
      <c r="A38" s="5" t="s">
        <v>73</v>
      </c>
      <c r="B38" s="5" t="s">
        <v>74</v>
      </c>
      <c r="C38" s="7">
        <f t="shared" ref="C38:C47" si="1">3725.6+785.67</f>
        <v>4511.2699999999995</v>
      </c>
      <c r="D38" s="7">
        <f>4110.99+972.83</f>
        <v>5083.82</v>
      </c>
      <c r="E38" s="7">
        <f>47.18</f>
        <v>47.18</v>
      </c>
      <c r="F38" s="7">
        <v>0</v>
      </c>
      <c r="G38" s="6">
        <v>0</v>
      </c>
      <c r="H38" s="7">
        <f t="shared" si="0"/>
        <v>9642.27</v>
      </c>
    </row>
    <row r="39" spans="1:8" ht="15" x14ac:dyDescent="0.25">
      <c r="A39" s="5" t="s">
        <v>57</v>
      </c>
      <c r="B39" s="5" t="s">
        <v>75</v>
      </c>
      <c r="C39" s="7">
        <f t="shared" si="1"/>
        <v>4511.2699999999995</v>
      </c>
      <c r="D39" s="7">
        <f>1370.22+324.25</f>
        <v>1694.47</v>
      </c>
      <c r="E39" s="7">
        <v>0</v>
      </c>
      <c r="F39" s="7">
        <v>0</v>
      </c>
      <c r="G39" s="6">
        <v>0</v>
      </c>
      <c r="H39" s="7">
        <f t="shared" si="0"/>
        <v>6205.74</v>
      </c>
    </row>
    <row r="40" spans="1:8" ht="15" x14ac:dyDescent="0.25">
      <c r="A40" s="5" t="s">
        <v>76</v>
      </c>
      <c r="B40" s="5" t="s">
        <v>77</v>
      </c>
      <c r="C40" s="7">
        <f t="shared" si="1"/>
        <v>4511.2699999999995</v>
      </c>
      <c r="D40" s="7">
        <v>0</v>
      </c>
      <c r="E40" s="7">
        <v>0</v>
      </c>
      <c r="F40" s="7">
        <v>0</v>
      </c>
      <c r="G40" s="6">
        <v>0</v>
      </c>
      <c r="H40" s="7">
        <f t="shared" si="0"/>
        <v>4511.2699999999995</v>
      </c>
    </row>
    <row r="41" spans="1:8" ht="15" x14ac:dyDescent="0.25">
      <c r="A41" s="5" t="s">
        <v>78</v>
      </c>
      <c r="B41" s="5" t="s">
        <v>9</v>
      </c>
      <c r="C41" s="7">
        <f t="shared" si="1"/>
        <v>4511.2699999999995</v>
      </c>
      <c r="D41" s="7">
        <v>0</v>
      </c>
      <c r="E41" s="7">
        <v>0</v>
      </c>
      <c r="F41" s="7">
        <v>0</v>
      </c>
      <c r="G41" s="6">
        <v>0</v>
      </c>
      <c r="H41" s="7">
        <f t="shared" si="0"/>
        <v>4511.2699999999995</v>
      </c>
    </row>
    <row r="42" spans="1:8" ht="15" x14ac:dyDescent="0.25">
      <c r="A42" s="5" t="s">
        <v>79</v>
      </c>
      <c r="B42" s="5" t="s">
        <v>80</v>
      </c>
      <c r="C42" s="7">
        <f t="shared" si="1"/>
        <v>4511.2699999999995</v>
      </c>
      <c r="D42" s="7">
        <v>0</v>
      </c>
      <c r="E42" s="7">
        <v>0</v>
      </c>
      <c r="F42" s="7">
        <v>0</v>
      </c>
      <c r="G42" s="6">
        <v>0</v>
      </c>
      <c r="H42" s="7">
        <f t="shared" si="0"/>
        <v>4511.2699999999995</v>
      </c>
    </row>
    <row r="43" spans="1:8" ht="15" x14ac:dyDescent="0.25">
      <c r="A43" s="5" t="s">
        <v>81</v>
      </c>
      <c r="B43" s="5" t="s">
        <v>82</v>
      </c>
      <c r="C43" s="7">
        <f t="shared" si="1"/>
        <v>4511.2699999999995</v>
      </c>
      <c r="D43" s="7">
        <f>4110.99+972.83</f>
        <v>5083.82</v>
      </c>
      <c r="E43" s="7">
        <f>332.7</f>
        <v>332.7</v>
      </c>
      <c r="F43" s="7">
        <v>13.44</v>
      </c>
      <c r="G43" s="6">
        <v>0</v>
      </c>
      <c r="H43" s="7">
        <f t="shared" si="0"/>
        <v>9941.2300000000014</v>
      </c>
    </row>
    <row r="44" spans="1:8" ht="15" x14ac:dyDescent="0.25">
      <c r="A44" s="5" t="s">
        <v>83</v>
      </c>
      <c r="B44" s="5" t="s">
        <v>84</v>
      </c>
      <c r="C44" s="7">
        <f t="shared" si="1"/>
        <v>4511.2699999999995</v>
      </c>
      <c r="D44" s="7">
        <v>432.33</v>
      </c>
      <c r="E44" s="7">
        <v>0</v>
      </c>
      <c r="F44" s="7">
        <v>0</v>
      </c>
      <c r="G44" s="6">
        <v>0</v>
      </c>
      <c r="H44" s="7">
        <f t="shared" si="0"/>
        <v>4943.5999999999995</v>
      </c>
    </row>
    <row r="45" spans="1:8" ht="15" x14ac:dyDescent="0.25">
      <c r="A45" s="5" t="s">
        <v>36</v>
      </c>
      <c r="B45" s="5" t="s">
        <v>85</v>
      </c>
      <c r="C45" s="7">
        <f t="shared" si="1"/>
        <v>4511.2699999999995</v>
      </c>
      <c r="D45" s="7">
        <v>0</v>
      </c>
      <c r="E45" s="7">
        <f>22.91+46.98</f>
        <v>69.89</v>
      </c>
      <c r="F45" s="7">
        <v>0</v>
      </c>
      <c r="G45" s="6">
        <v>0</v>
      </c>
      <c r="H45" s="7">
        <f t="shared" si="0"/>
        <v>4581.16</v>
      </c>
    </row>
    <row r="46" spans="1:8" ht="15" x14ac:dyDescent="0.25">
      <c r="A46" s="5" t="s">
        <v>86</v>
      </c>
      <c r="B46" s="5" t="s">
        <v>87</v>
      </c>
      <c r="C46" s="7">
        <f t="shared" si="1"/>
        <v>4511.2699999999995</v>
      </c>
      <c r="D46" s="7">
        <f>1370.22+324.25</f>
        <v>1694.47</v>
      </c>
      <c r="E46" s="7">
        <v>0</v>
      </c>
      <c r="F46" s="7">
        <v>0</v>
      </c>
      <c r="G46" s="6">
        <v>0</v>
      </c>
      <c r="H46" s="7">
        <f t="shared" si="0"/>
        <v>6205.74</v>
      </c>
    </row>
    <row r="47" spans="1:8" ht="15" x14ac:dyDescent="0.25">
      <c r="A47" s="5" t="s">
        <v>88</v>
      </c>
      <c r="B47" s="5" t="s">
        <v>89</v>
      </c>
      <c r="C47" s="7">
        <f t="shared" si="1"/>
        <v>4511.2699999999995</v>
      </c>
      <c r="D47" s="7">
        <v>0</v>
      </c>
      <c r="E47" s="7">
        <v>0</v>
      </c>
      <c r="F47" s="7">
        <v>0</v>
      </c>
      <c r="G47" s="6">
        <v>0</v>
      </c>
      <c r="H47" s="7">
        <f t="shared" si="0"/>
        <v>4511.2699999999995</v>
      </c>
    </row>
    <row r="48" spans="1:8" ht="15" x14ac:dyDescent="0.25">
      <c r="A48" s="5" t="s">
        <v>90</v>
      </c>
      <c r="B48" s="5" t="s">
        <v>91</v>
      </c>
      <c r="C48" s="7">
        <f>5189.95+785.67+324.25-2112.85+324.25</f>
        <v>4511.2700000000004</v>
      </c>
      <c r="D48" s="7">
        <f>2112.85-324.25</f>
        <v>1788.6</v>
      </c>
      <c r="E48" s="7">
        <v>0</v>
      </c>
      <c r="F48" s="7">
        <v>0</v>
      </c>
      <c r="G48" s="6">
        <v>0</v>
      </c>
      <c r="H48" s="7">
        <f t="shared" si="0"/>
        <v>6299.8700000000008</v>
      </c>
    </row>
    <row r="49" spans="1:9" ht="15" x14ac:dyDescent="0.25">
      <c r="A49" s="5" t="s">
        <v>92</v>
      </c>
      <c r="B49" s="5" t="s">
        <v>93</v>
      </c>
      <c r="C49" s="7">
        <f t="shared" ref="C49:C56" si="2">3725.6+785.67</f>
        <v>4511.2699999999995</v>
      </c>
      <c r="D49" s="7">
        <f>1370.22+324.25</f>
        <v>1694.47</v>
      </c>
      <c r="E49" s="7">
        <v>0</v>
      </c>
      <c r="F49" s="7">
        <v>0</v>
      </c>
      <c r="G49" s="6">
        <v>0</v>
      </c>
      <c r="H49" s="7">
        <f t="shared" si="0"/>
        <v>6205.74</v>
      </c>
    </row>
    <row r="50" spans="1:9" ht="15" x14ac:dyDescent="0.25">
      <c r="A50" s="5" t="s">
        <v>94</v>
      </c>
      <c r="B50" s="5" t="s">
        <v>95</v>
      </c>
      <c r="C50" s="7">
        <f t="shared" si="2"/>
        <v>4511.2699999999995</v>
      </c>
      <c r="D50" s="7">
        <v>0</v>
      </c>
      <c r="E50" s="7">
        <v>0</v>
      </c>
      <c r="F50" s="7">
        <v>0</v>
      </c>
      <c r="G50" s="6">
        <f>504+411.5+277</f>
        <v>1192.5</v>
      </c>
      <c r="H50" s="7">
        <f t="shared" si="0"/>
        <v>5703.7699999999995</v>
      </c>
    </row>
    <row r="51" spans="1:9" ht="15" x14ac:dyDescent="0.25">
      <c r="A51" s="5" t="s">
        <v>96</v>
      </c>
      <c r="B51" s="5" t="s">
        <v>97</v>
      </c>
      <c r="C51" s="7">
        <f t="shared" si="2"/>
        <v>4511.2699999999995</v>
      </c>
      <c r="D51" s="7">
        <v>0</v>
      </c>
      <c r="E51" s="7">
        <v>0</v>
      </c>
      <c r="F51" s="7">
        <v>0</v>
      </c>
      <c r="G51" s="6">
        <v>0</v>
      </c>
      <c r="H51" s="7">
        <f t="shared" si="0"/>
        <v>4511.2699999999995</v>
      </c>
    </row>
    <row r="52" spans="1:9" ht="15" x14ac:dyDescent="0.25">
      <c r="A52" s="5" t="s">
        <v>98</v>
      </c>
      <c r="B52" s="5" t="s">
        <v>99</v>
      </c>
      <c r="C52" s="7">
        <f t="shared" si="2"/>
        <v>4511.2699999999995</v>
      </c>
      <c r="D52" s="7">
        <f>1370.22+324.25</f>
        <v>1694.47</v>
      </c>
      <c r="E52" s="7">
        <v>0</v>
      </c>
      <c r="F52" s="7">
        <v>0</v>
      </c>
      <c r="G52" s="6">
        <v>0</v>
      </c>
      <c r="H52" s="7">
        <f t="shared" si="0"/>
        <v>6205.74</v>
      </c>
    </row>
    <row r="53" spans="1:9" ht="15" x14ac:dyDescent="0.25">
      <c r="A53" s="5" t="s">
        <v>100</v>
      </c>
      <c r="B53" s="5" t="s">
        <v>101</v>
      </c>
      <c r="C53" s="7">
        <f t="shared" si="2"/>
        <v>4511.2699999999995</v>
      </c>
      <c r="D53" s="7">
        <v>0</v>
      </c>
      <c r="E53" s="7">
        <v>0</v>
      </c>
      <c r="F53" s="7">
        <v>0</v>
      </c>
      <c r="G53" s="6">
        <v>0</v>
      </c>
      <c r="H53" s="7">
        <f t="shared" si="0"/>
        <v>4511.2699999999995</v>
      </c>
    </row>
    <row r="54" spans="1:9" ht="15" x14ac:dyDescent="0.25">
      <c r="A54" s="5" t="s">
        <v>27</v>
      </c>
      <c r="B54" s="5" t="s">
        <v>102</v>
      </c>
      <c r="C54" s="7">
        <f t="shared" si="2"/>
        <v>4511.2699999999995</v>
      </c>
      <c r="D54" s="7">
        <v>0</v>
      </c>
      <c r="E54" s="7">
        <v>0</v>
      </c>
      <c r="F54" s="7">
        <v>0</v>
      </c>
      <c r="G54" s="6">
        <v>0</v>
      </c>
      <c r="H54" s="7">
        <f t="shared" si="0"/>
        <v>4511.2699999999995</v>
      </c>
    </row>
    <row r="55" spans="1:9" ht="15" x14ac:dyDescent="0.25">
      <c r="A55" s="5" t="s">
        <v>103</v>
      </c>
      <c r="B55" s="5" t="s">
        <v>104</v>
      </c>
      <c r="C55" s="7">
        <f t="shared" si="2"/>
        <v>4511.2699999999995</v>
      </c>
      <c r="D55" s="7">
        <v>0</v>
      </c>
      <c r="E55" s="7">
        <v>0</v>
      </c>
      <c r="F55" s="7">
        <v>0</v>
      </c>
      <c r="G55" s="6">
        <v>0</v>
      </c>
      <c r="H55" s="7">
        <f t="shared" si="0"/>
        <v>4511.2699999999995</v>
      </c>
    </row>
    <row r="56" spans="1:9" ht="15" x14ac:dyDescent="0.25">
      <c r="A56" s="5" t="s">
        <v>105</v>
      </c>
      <c r="B56" s="5" t="s">
        <v>106</v>
      </c>
      <c r="C56" s="7">
        <f t="shared" si="2"/>
        <v>4511.2699999999995</v>
      </c>
      <c r="D56" s="7">
        <f>1370.22+756.69</f>
        <v>2126.91</v>
      </c>
      <c r="E56" s="7">
        <v>0</v>
      </c>
      <c r="F56" s="7">
        <v>0</v>
      </c>
      <c r="G56" s="6">
        <v>0</v>
      </c>
      <c r="H56" s="7">
        <f t="shared" si="0"/>
        <v>6638.1799999999994</v>
      </c>
    </row>
    <row r="57" spans="1:9" x14ac:dyDescent="0.2">
      <c r="C57" s="3"/>
      <c r="D57" s="3"/>
      <c r="E57" s="3"/>
      <c r="F57" s="3"/>
      <c r="G57" s="3"/>
      <c r="H57" s="3"/>
      <c r="I57" s="3"/>
    </row>
  </sheetData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239eea-0d7d-49c0-9933-01c9c411b1b2">
      <Terms xmlns="http://schemas.microsoft.com/office/infopath/2007/PartnerControls"/>
    </lcf76f155ced4ddcb4097134ff3c332f>
    <TaxCatchAll xmlns="47d03dd5-e79e-4ca4-bb1b-641307a0790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C9DA24427AA245BF703B9839910EF9" ma:contentTypeVersion="17" ma:contentTypeDescription="Create a new document." ma:contentTypeScope="" ma:versionID="5d5b3594d6c33150de0e9668b5895868">
  <xsd:schema xmlns:xsd="http://www.w3.org/2001/XMLSchema" xmlns:xs="http://www.w3.org/2001/XMLSchema" xmlns:p="http://schemas.microsoft.com/office/2006/metadata/properties" xmlns:ns2="8e239eea-0d7d-49c0-9933-01c9c411b1b2" xmlns:ns3="47d03dd5-e79e-4ca4-bb1b-641307a07905" targetNamespace="http://schemas.microsoft.com/office/2006/metadata/properties" ma:root="true" ma:fieldsID="f703244dc5d96e4c95603ccce7def0a8" ns2:_="" ns3:_="">
    <xsd:import namespace="8e239eea-0d7d-49c0-9933-01c9c411b1b2"/>
    <xsd:import namespace="47d03dd5-e79e-4ca4-bb1b-641307a079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39eea-0d7d-49c0-9933-01c9c411b1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a8dd0c2b-1a8c-4259-a16d-a2e089d742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03dd5-e79e-4ca4-bb1b-641307a0790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a118c1e-03b4-493b-8142-ab86eba06a4a}" ma:internalName="TaxCatchAll" ma:showField="CatchAllData" ma:web="47d03dd5-e79e-4ca4-bb1b-641307a079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11AC67-6811-4898-A0FE-BBF359B62D87}">
  <ds:schemaRefs>
    <ds:schemaRef ds:uri="http://schemas.microsoft.com/office/2006/metadata/properties"/>
    <ds:schemaRef ds:uri="http://schemas.microsoft.com/office/infopath/2007/PartnerControls"/>
    <ds:schemaRef ds:uri="8e239eea-0d7d-49c0-9933-01c9c411b1b2"/>
    <ds:schemaRef ds:uri="47d03dd5-e79e-4ca4-bb1b-641307a07905"/>
  </ds:schemaRefs>
</ds:datastoreItem>
</file>

<file path=customXml/itemProps2.xml><?xml version="1.0" encoding="utf-8"?>
<ds:datastoreItem xmlns:ds="http://schemas.openxmlformats.org/officeDocument/2006/customXml" ds:itemID="{D5BA1A6C-4AF2-4AB3-847A-298B01470F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F052D0-9A3D-4D28-A3EA-F97FABE9DD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239eea-0d7d-49c0-9933-01c9c411b1b2"/>
    <ds:schemaRef ds:uri="47d03dd5-e79e-4ca4-bb1b-641307a079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13577bd8-4943-45d9-8d3c-304f184f6582}" enabled="0" method="" siteId="{13577bd8-4943-45d9-8d3c-304f184f658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Summary</vt:lpstr>
      <vt:lpstr>Summary!Print_Area</vt:lpstr>
      <vt:lpstr>qry_Master_6_Full_Year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Pollard, Jayne</dc:creator>
  <cp:lastModifiedBy>Mack, Janna</cp:lastModifiedBy>
  <cp:lastPrinted>2023-03-14T08:22:08Z</cp:lastPrinted>
  <dcterms:created xsi:type="dcterms:W3CDTF">2018-10-08T07:50:31Z</dcterms:created>
  <dcterms:modified xsi:type="dcterms:W3CDTF">2024-12-20T16:44:04Z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0x0101008EC9DA24427AA245BF703B9839910EF9</vt:lpwstr>
  </property>
  <property fmtid="{D5CDD505-2E9C-101B-9397-08002B2CF9AE}" pid="3" name="Order">
    <vt:r8>5356800</vt:r8>
  </property>
  <property fmtid="{D5CDD505-2E9C-101B-9397-08002B2CF9AE}" pid="4" name="MediaServiceImageTags">
    <vt:lpwstr/>
  </property>
</Properties>
</file>