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26" documentId="8_{AB14F03C-04CD-4F9C-9F1E-017AA8D774F5}" xr6:coauthVersionLast="47" xr6:coauthVersionMax="47" xr10:uidLastSave="{97651621-ED6D-40D8-AFC2-5E7A1C827E59}"/>
  <bookViews>
    <workbookView xWindow="-120" yWindow="-120" windowWidth="20730" windowHeight="1116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<sst xmlns="http://schemas.openxmlformats.org/spreadsheetml/2006/main" count="428" uniqueCount="404">
  <si>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</si>
  <si>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</si>
  <si>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</si>
  <si>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</si>
  <si>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</si>
  <si>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</si>
  <si>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</si>
  <si>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</si>
  <si>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</si>
  <si>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</si>
  <si>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</si>
  <si>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</si>
  <si>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</si>
  <si>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</si>
  <si>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</si>
  <si>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</si>
  <si>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</si>
  <si>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</si>
  <si>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</si>
  <si>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</si>
  <si>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</si>
  <si>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</si>
  <si>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</si>
  <si>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</si>
  <si>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</si>
  <si>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</si>
  <si>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</si>
  <si>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</si>
  <si>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</si>
  <si>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</si>
  <si>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</si>
  <si>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</si>
  <si>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</si>
  <si>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</si>
  <si>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</si>
  <si>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</si>
  <si>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</si>
  <si>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</si>
  <si>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</si>
  <si>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</si>
  <si>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</si>
  <si>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</si>
  <si>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</si>
  <si>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</si>
  <si>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</si>
  <si>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</si>
  <si>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</si>
  <si>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</si>
  <si>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</si>
  <si>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</si>
  <si>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</si>
  <si>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</si>
  <si>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</si>
  <si>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</si>
  <si>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</si>
  <si>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</si>
  <si>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</si>
  <si>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</si>
  <si>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</si>
  <si>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</si>
  <si>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</si>
  <si>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</si>
  <si>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</si>
  <si>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</si>
  <si>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</si>
  <si>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</si>
  <si>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</si>
  <si>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</si>
  <si>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</si>
  <si>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</si>
  <si>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</si>
  <si>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</si>
  <si>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</si>
  <si>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</si>
  <si>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</si>
  <si>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</si>
  <si>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</si>
  <si>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</si>
  <si>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</si>
  <si>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</si>
  <si>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</si>
  <si>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</si>
  <si>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</si>
  <si>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</si>
  <si>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</si>
  <si>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</si>
  <si>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</si>
  <si>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</si>
  <si>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</si>
  <si>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</si>
  <si>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</si>
  <si>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</si>
  <si>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</si>
  <si>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</si>
  <si>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</si>
  <si>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</si>
  <si>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</si>
  <si>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</si>
  <si>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</si>
  <si>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</si>
  <si>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</si>
  <si>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</si>
  <si>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</si>
  <si>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</si>
  <si>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</si>
  <si>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</si>
  <si>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</si>
  <si>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</si>
  <si>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</si>
  <si>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</si>
  <si>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</si>
  <si>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</si>
  <si>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</si>
  <si>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</si>
  <si>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</si>
  <si>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</si>
  <si>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</si>
  <si>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</si>
  <si>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</si>
  <si>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</si>
  <si>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</si>
  <si>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</si>
  <si>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</si>
  <si>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</si>
  <si>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</si>
  <si>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</si>
  <si>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</si>
  <si>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</si>
  <si>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</si>
  <si>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</si>
  <si>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</si>
  <si>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</si>
  <si>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</si>
  <si>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</si>
  <si>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</si>
  <si>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</si>
  <si>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</si>
  <si>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</si>
  <si>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</si>
  <si>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</si>
  <si>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</si>
  <si>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</si>
  <si>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</si>
  <si>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</si>
  <si>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</si>
  <si>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</si>
  <si>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</si>
  <si>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</si>
  <si>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</si>
  <si>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</si>
  <si>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</si>
  <si>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</si>
  <si>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</si>
  <si>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</si>
  <si>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</si>
  <si>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</si>
  <si>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</si>
  <si>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</si>
  <si>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</si>
  <si>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</si>
  <si>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</si>
  <si>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</si>
  <si>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</si>
  <si>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</si>
  <si>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</si>
  <si>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</si>
  <si>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</si>
  <si>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</si>
  <si>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</si>
  <si>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</si>
  <si>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</si>
  <si>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</si>
  <si>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</si>
  <si>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</si>
  <si>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</si>
  <si>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</si>
  <si>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</si>
  <si>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</si>
  <si>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</si>
  <si>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</si>
  <si>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</si>
  <si>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</si>
  <si>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</si>
  <si>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</si>
  <si>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</si>
  <si>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</si>
  <si>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</si>
  <si>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</si>
  <si>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</si>
  <si>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</si>
  <si>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</si>
  <si>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</si>
  <si>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</si>
  <si>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</si>
  <si>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</si>
  <si>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</si>
  <si>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</si>
  <si>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</si>
  <si>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</si>
  <si>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</si>
  <si>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</si>
  <si>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</si>
  <si>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</si>
  <si>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</si>
  <si>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</si>
  <si>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</si>
  <si>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</si>
  <si>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</si>
  <si>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</si>
  <si>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</si>
  <si>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</si>
  <si>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</si>
  <si>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</si>
  <si>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</si>
  <si>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</si>
  <si>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</si>
  <si>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</si>
  <si>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</si>
  <si>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</si>
  <si>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</si>
  <si>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</si>
  <si>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</si>
  <si>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</si>
  <si>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</si>
  <si>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</si>
  <si>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</si>
  <si>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</si>
  <si>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</si>
  <si>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</si>
  <si>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</si>
  <si>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</si>
  <si>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</si>
  <si>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</si>
  <si>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</si>
  <si>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</si>
  <si>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</si>
  <si>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</si>
  <si>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</si>
  <si>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</si>
  <si>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</si>
  <si>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</si>
  <si>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</si>
  <si>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</si>
  <si>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</si>
  <si>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</si>
  <si>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</si>
  <si>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</si>
  <si>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</si>
  <si>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</si>
  <si>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</si>
  <si>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</si>
  <si>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</si>
  <si>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</si>
  <si>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</si>
  <si>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</si>
  <si>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</si>
  <si>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</si>
  <si>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</si>
  <si>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</si>
  <si>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</si>
  <si>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</si>
  <si>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</si>
  <si>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</si>
  <si>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</si>
  <si>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</si>
  <si>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</si>
  <si>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</si>
  <si>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</si>
  <si>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</si>
  <si>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</si>
  <si>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</si>
  <si>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</si>
  <si>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</si>
  <si>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</si>
  <si>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</si>
  <si>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</si>
  <si>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</si>
  <si>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</si>
  <si>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</si>
  <si>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</si>
  <si>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</si>
  <si>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</si>
  <si>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</si>
  <si>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</si>
  <si>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</si>
  <si>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</si>
  <si>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</si>
  <si>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</si>
  <si>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</si>
  <si>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</si>
  <si>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</si>
  <si>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</si>
  <si>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</si>
  <si>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</si>
  <si>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</si>
  <si>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</si>
  <si>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</si>
  <si>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</si>
  <si>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</si>
  <si>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</si>
  <si>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</si>
  <si>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</si>
  <si>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</si>
  <si>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</si>
  <si>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</si>
  <si>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</si>
  <si>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</si>
  <si>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</si>
  <si>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</si>
  <si>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</si>
  <si>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</si>
  <si>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</si>
  <si>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</si>
  <si>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</si>
  <si>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</si>
  <si>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</si>
  <si>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</si>
  <si>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</si>
  <si>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</si>
  <si>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</si>
  <si>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</si>
  <si>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</si>
  <si>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</si>
  <si>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</si>
  <si>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</si>
  <si>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</si>
  <si>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</si>
  <si>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</si>
  <si>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</si>
  <si>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</si>
  <si>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</si>
  <si>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</si>
  <si>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</si>
  <si>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</si>
  <si>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</si>
  <si>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</si>
  <si>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</si>
  <si>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</si>
  <si>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</si>
  <si>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</si>
  <si>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</si>
  <si>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</si>
  <si>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</si>
  <si>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</si>
  <si>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</si>
  <si>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</si>
  <si>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</si>
  <si>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</si>
  <si>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</si>
  <si>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</si>
  <si>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</si>
  <si>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</si>
  <si>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</si>
  <si>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</si>
  <si>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</si>
  <si>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</si>
  <si>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</si>
  <si>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</si>
  <si>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</si>
  <si>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</si>
  <si>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</si>
  <si>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</si>
  <si>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</si>
  <si>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</si>
  <si>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</si>
  <si>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</si>
  <si>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</si>
  <si>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</si>
  <si>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</si>
  <si>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</si>
  <si>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</si>
  <si>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</si>
  <si>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</si>
  <si>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</si>
  <si>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</si>
  <si>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</si>
  <si>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</si>
  <si>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</si>
  <si>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</si>
  <si>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</si>
  <si>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</si>
  <si>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</si>
  <si>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</si>
  <si>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</si>
  <si>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</si>
  <si>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</si>
  <si>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</si>
  <si>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</si>
  <si>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</si>
  <si>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</si>
  <si>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</si>
  <si>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</si>
  <si>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</si>
  <si>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</si>
  <si>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</si>
  <si>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</si>
  <si>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</si>
  <si>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</si>
  <si>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</si>
  <si>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</si>
  <si>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Adam Russell</t>
  </si>
  <si>
    <t>commissioning@torbay.gov.uk</t>
  </si>
  <si>
    <t>During winter 2023/24, Torbay Council intend to make tangible improvements to adult social care (ASC) through targeted market interventions to reduce social care waiting times and support the increased fee rates paid to social care providers within specific areas of demand.
The first planned intervention is within Torbay’s priority area to reduce ASC waiting times through targeted transformation of decision-making at the entry into adult social care. This will be achieved by supporting, through the funding of key additional staffing resources, the transformation of a current pilot project into embedded processes and practices, which will ensure continued waiting lists risk management. The allocated expenditure for this measure is £280,000, and the planned output of this work is to deliver sustained reduction, increase in support at point-of-brokerage service decision-making, and inclusion of community and voluntary sector front-end support services.    The target client group for this market sustainability and improvement (workforce) intervention will be waiting list clients. The planned outcome will be a measurable reduction in deterioration and to support discharge flow from hospital. 
The second planned intervention will be to continue to support  the Torbay commissioned domiciliary care sector, through the continuation of increased fee rates over the 2023/24 winter period to meet any seasonal demand. The planned expenditure on this measure is £980,132. 
Continuity of effective and affordable services (to enable vulnerable adults to remain living independently at home) is critical to the delivery of adult social care in Torbay. The rationale for this intervention is a steady client base increase of +8.5% (+200) from the August 2021 baseline, creating pressure within the system and requiring compensatory action to smooth out any peaks in demand. Alongside the end-to-end flow management supported through Torbay’s existing high level of health and social care integration, commissioning additional market capacity at the improved hourly rate will ensure that the commissioned domiciliary care providers will be able to recruit staff and sustain services. This, alongside a range of other control measures outside the scope of MSIF (Workforce) 23/24, is expected to support the same successful minimisation of delayed discharges as seen using a similar measure throughout the 22/23 winter period in Torbay.</t>
  </si>
  <si>
    <t>The Torbay health and social care system has been fully integrated since 2005, including adult social care, the acute hospital and community health services. This means there is a single planning process in place to address winter pressures, and many of the measures needed to smooth end-to-end flow during peak periods are already in place as business-as-usual to support elements of the NHS winter plan’s 10 high impact interventions, particularly in relation to both reducing admission to and improving discharge from hospital. This includes measures such as:
•	Improvements in intermediate care provision, ensuring that older people can return home to use domiciliary care, rather than be admitted to bed-based care. This includes the development of a new 29-bed intermediate care unit and the flexible commissioning of 17 additional reablement beds.
•	More domiciliary and personal assistant services in the community, which also specialise in complex support, that people can buy directly, including with a personal budget or direct payment. 
•	A stronger focus on resilience, re-ablement, and access to aids and assistive technology. 
•	An adult social care ‘front door’ with a more effective asset-based approach to short-term and preventive help, strengthened by improvements in collaborative working with the local voluntary and community sector.
These existing measures allow Torbay health and care commissioners to be very selective about which areas to target with the 23/24 Market Sustainability and Improvement (Workforce) Fund between now and March 31st, in order to maximise the effect in such a short period of time. As detailed in section 1, Torbay intends to continue to support  the Torbay commissioned domiciliary care sector, through the commissioning of £1M of additional skilled capacity at increased fee rates over the 2023/24 winter period to offset seasonal demand, and the balance of the fund on improvements to the social care ‘front door.' This will support key areas of operational resilience within the wider NHS winter plan:
A.	To use domiciliary care within a wider reablement model to address frailty, improving community-based options to reduce admission;
B.	To aid community bed productivity and flow, by reducing length of stay in hospital and aiding efficient timely hospital discharge; and
C.	Improving urgent community response, by improving consistency of referrals and avoiding admission where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</si>
</sst>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5" sqref="A5"/>
    </sheetView>
  </sheetViews>
  <sheetFormatPr defaultRowHeight="15" x14ac:dyDescent="0.25"/>
  <cols>
    <col min="1" max="1" width="120.7109375" style="1" customWidth="1"/>
    <col min="2" max="2" width="0" style="1" hidden="1" customWidth="1"/>
    <col min="3" max="3" width="41.140625" style="1" customWidth="1"/>
    <col min="4" max="64" width="9.140625" style="1"/>
  </cols>
  <sheetData>
    <row r="1" spans="1:13" s="2" customFormat="1" ht="15.75" x14ac:dyDescent="0.25">
      <c r="A1" s="3" t="s">
        <v>389</v>
      </c>
    </row>
    <row r="2" spans="1:13" x14ac:dyDescent="0.25">
      <c r="A2" s="28"/>
      <c r="C2" s="28"/>
      <c r="D2" s="28"/>
      <c r="E2" s="28"/>
      <c r="F2" s="28"/>
      <c r="G2" s="28"/>
      <c r="H2" s="28"/>
      <c r="I2" s="28"/>
      <c r="J2" s="28"/>
      <c r="K2" s="28"/>
      <c r="L2" s="28"/>
      <c r="M2" s="28"/>
    </row>
    <row r="3" spans="1:13" ht="15.75" x14ac:dyDescent="0.25">
      <c r="A3" s="4" t="s">
        <v>0</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384</v>
      </c>
      <c r="C5" s="28"/>
      <c r="D5" s="28"/>
      <c r="E5" s="28"/>
      <c r="F5" s="28"/>
      <c r="G5" s="28"/>
      <c r="H5" s="28"/>
      <c r="I5" s="28"/>
      <c r="J5" s="28"/>
      <c r="K5" s="28"/>
      <c r="L5" s="28"/>
      <c r="M5" s="28"/>
    </row>
    <row r="6" spans="1:13" ht="15.75" x14ac:dyDescent="0.25">
      <c r="A6" s="29" t="s">
        <v>379</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399</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393</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386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380</v>
      </c>
      <c r="C14" s="28"/>
      <c r="D14" s="28"/>
      <c r="E14" s="28"/>
      <c r="F14" s="28"/>
      <c r="G14" s="28"/>
      <c r="H14" s="28"/>
      <c r="I14" s="28"/>
      <c r="J14" s="28"/>
      <c r="K14" s="28"/>
      <c r="L14" s="28"/>
      <c r="M14" s="28"/>
    </row>
    <row r="15" spans="1:13" ht="61.5" customHeight="1" x14ac:dyDescent="0.25">
      <c r="A15" s="45" t="s">
        <v>1</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2</v>
      </c>
      <c r="C19" s="4" t="s">
        <v>3</v>
      </c>
    </row>
    <row r="20" spans="1:13" ht="15.75" x14ac:dyDescent="0.25">
      <c r="A20" s="4" t="s">
        <v>381</v>
      </c>
    </row>
    <row r="21" spans="1:13" ht="15.75" x14ac:dyDescent="0.25">
      <c r="A21" s="30" t="s">
        <v>175</v>
      </c>
      <c r="B21" s="31">
        <f>IF('Spend return'!B18="",0,1)</f>
        <v>1</v>
      </c>
      <c r="C21" s="32" t="str">
        <f t="shared" ref="C21:C26" si="0">IF(B21=1,"Yes","No")</f>
        <v>Yes</v>
      </c>
    </row>
    <row r="22" spans="1:13" ht="15.75" x14ac:dyDescent="0.25">
      <c r="A22" s="33" t="s">
        <v>176</v>
      </c>
      <c r="B22" s="34">
        <f>IF(ISBLANK('Spend return'!B24),0,1)*IF(ISNUMBER(SEARCH("@",'Spend return'!B25)),1,0)</f>
        <v>1</v>
      </c>
      <c r="C22" s="35" t="str">
        <f t="shared" si="0"/>
        <v>Yes</v>
      </c>
    </row>
    <row r="23" spans="1:13" ht="15.75" x14ac:dyDescent="0.25">
      <c r="A23" s="33" t="s">
        <v>178</v>
      </c>
      <c r="B23" s="34">
        <f>IF('Spend return'!B30="Yes - the funding has been allocated in full to adult social care",1,0)</f>
        <v>1</v>
      </c>
      <c r="C23" s="35" t="str">
        <f t="shared" si="0"/>
        <v>Yes</v>
      </c>
    </row>
    <row r="24" spans="1:13" ht="15.75" x14ac:dyDescent="0.25">
      <c r="A24" s="33" t="s">
        <v>179</v>
      </c>
      <c r="B24" s="34">
        <f>IF(OR('Spend return'!B35="Yes - we are targeting this area",'Spend return'!B36="Yes - we are targeting this area",'Spend return'!B37="Yes - we are targeting this area"),1,0)</f>
        <v>1</v>
      </c>
      <c r="C24" s="35" t="str">
        <f t="shared" si="0"/>
        <v>Yes</v>
      </c>
    </row>
    <row r="25" spans="1:13" ht="15.75" x14ac:dyDescent="0.2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181</v>
      </c>
      <c r="B26" s="36">
        <f>IFERROR(IF(AND('Spend return'!B45&gt;='Spend return'!B19-100,'Spend return'!B45&lt;='Spend return'!B19+100),1,0),0)</f>
        <v>1</v>
      </c>
      <c r="C26" s="37" t="str">
        <f t="shared" si="0"/>
        <v>Yes</v>
      </c>
    </row>
    <row r="27" spans="1:13" ht="15.75" x14ac:dyDescent="0.25">
      <c r="A27" s="4" t="s">
        <v>382</v>
      </c>
    </row>
    <row r="28" spans="1:13" ht="15.75" x14ac:dyDescent="0.25">
      <c r="A28" s="30" t="s">
        <v>182</v>
      </c>
      <c r="B28" s="38">
        <f>IF(ISBLANK('Qualitative report'!A19),0,1)</f>
        <v>1</v>
      </c>
      <c r="C28" s="32" t="str">
        <f>IF(B28=1,"Yes","No")</f>
        <v>Yes</v>
      </c>
    </row>
    <row r="29" spans="1:13" ht="15.75" x14ac:dyDescent="0.2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workbookViewId="0">
      <selection activeCell="B24" sqref="B24"/>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2" t="s">
        <v>395</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396</v>
      </c>
      <c r="B6" s="28"/>
      <c r="C6" s="28"/>
      <c r="D6" s="28"/>
      <c r="E6" s="28"/>
      <c r="F6" s="28"/>
      <c r="G6" s="28"/>
      <c r="H6" s="28"/>
      <c r="I6" s="28"/>
      <c r="J6" s="28"/>
      <c r="K6" s="28"/>
    </row>
    <row r="7" spans="1:11" ht="30.75" x14ac:dyDescent="0.25">
      <c r="A7" s="41" t="s">
        <v>392</v>
      </c>
      <c r="B7" s="28"/>
      <c r="C7" s="28"/>
      <c r="D7" s="28"/>
      <c r="E7" s="28"/>
      <c r="F7" s="28"/>
      <c r="G7" s="28"/>
      <c r="H7" s="28"/>
      <c r="I7" s="28"/>
      <c r="J7" s="28"/>
      <c r="K7" s="28"/>
    </row>
    <row r="8" spans="1:11" ht="60.75" x14ac:dyDescent="0.25">
      <c r="A8" s="41" t="s">
        <v>397</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398</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153</v>
      </c>
    </row>
    <row r="19" spans="1:11" ht="15.75" x14ac:dyDescent="0.25">
      <c r="A19" s="7" t="s">
        <v>9</v>
      </c>
      <c r="B19" s="9">
        <f>IFERROR(INDEX('LA Allocations'!B2:B154,MATCH('Spend return'!B18,'LA Allocations'!A2:A154,0)),"")</f>
        <v>1260132</v>
      </c>
    </row>
    <row r="22" spans="1:11" ht="15.75" x14ac:dyDescent="0.25">
      <c r="A22" s="4" t="s">
        <v>10</v>
      </c>
    </row>
    <row r="23" spans="1:11" ht="15.75" x14ac:dyDescent="0.25">
      <c r="A23" s="6" t="s">
        <v>7</v>
      </c>
      <c r="B23" s="6" t="s">
        <v>383</v>
      </c>
    </row>
    <row r="24" spans="1:11" ht="15.75" x14ac:dyDescent="0.25">
      <c r="A24" s="7" t="s">
        <v>11</v>
      </c>
      <c r="B24" s="10" t="s">
        <v>400</v>
      </c>
    </row>
    <row r="25" spans="1:11" ht="15.75" x14ac:dyDescent="0.25">
      <c r="A25" s="7" t="s">
        <v>12</v>
      </c>
      <c r="B25" s="11" t="s">
        <v>401</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t="s">
        <v>186</v>
      </c>
    </row>
    <row r="37" spans="1:3" ht="15.75" x14ac:dyDescent="0.25">
      <c r="A37" s="14" t="s">
        <v>190</v>
      </c>
      <c r="B37" s="15" t="s">
        <v>185</v>
      </c>
    </row>
    <row r="40" spans="1:3" ht="15.75" x14ac:dyDescent="0.25">
      <c r="A40" s="4" t="s">
        <v>391</v>
      </c>
    </row>
    <row r="41" spans="1:3" ht="15.75" x14ac:dyDescent="0.25">
      <c r="A41" s="6" t="s">
        <v>7</v>
      </c>
      <c r="B41" s="6" t="s">
        <v>8</v>
      </c>
    </row>
    <row r="42" spans="1:3" ht="15.75" x14ac:dyDescent="0.25">
      <c r="A42" s="7" t="s">
        <v>191</v>
      </c>
      <c r="B42" s="16">
        <v>980132</v>
      </c>
      <c r="C42" s="40" t="str">
        <f>IF(AND(B42&gt;0,B35="No - we are not targeting this area"),"Warning: local authority has reported spend in area that they are not targeting.","")</f>
        <v/>
      </c>
    </row>
    <row r="43" spans="1:3" ht="15.75" x14ac:dyDescent="0.25">
      <c r="A43" s="7" t="s">
        <v>16</v>
      </c>
      <c r="B43" s="16">
        <v>0</v>
      </c>
      <c r="C43" s="40" t="str">
        <f>IF(AND(B43&gt;0,B36="No - we are not targeting this area"),"Warning: local authority has reported spend in area that they are not targeting.","")</f>
        <v/>
      </c>
    </row>
    <row r="44" spans="1:3" ht="15.75" x14ac:dyDescent="0.25">
      <c r="A44" s="7" t="s">
        <v>192</v>
      </c>
      <c r="B44" s="16">
        <v>280000</v>
      </c>
      <c r="C44" s="40" t="str">
        <f>IF(AND(B44&gt;0,B37="No - we are not targeting this area"),"Warning: local authority has reported spend in area that they are not targeting.","")</f>
        <v/>
      </c>
    </row>
    <row r="45" spans="1:3" ht="15.75" x14ac:dyDescent="0.25">
      <c r="A45" s="17" t="s">
        <v>15</v>
      </c>
      <c r="B45" s="9">
        <f>IFERROR(SUM(B42:B44),"")</f>
        <v>1260132</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workbookViewId="0">
      <selection activeCell="A23" sqref="A23"/>
    </sheetView>
  </sheetViews>
  <sheetFormatPr defaultRowHeight="15" x14ac:dyDescent="0.25"/>
  <cols>
    <col min="1" max="1" width="120.7109375" style="1" customWidth="1"/>
    <col min="2" max="68" width="9.140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2" t="s">
        <v>385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377</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17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402</v>
      </c>
    </row>
    <row r="22" spans="1:16" ht="15.75" x14ac:dyDescent="0.25">
      <c r="A22" s="4" t="s">
        <v>188</v>
      </c>
    </row>
    <row r="23" spans="1:16" ht="360" customHeight="1" x14ac:dyDescent="0.25">
      <c r="A23" s="21" t="s">
        <v>403</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Torbay</v>
      </c>
      <c r="C5" t="str">
        <f>IF(ISBLANK('Spend return'!B18),"BLANK",INDEX('LA Allocations'!$C$2:$C$154,MATCH('Spend return'!B18,'LA Allocations'!$A$2:$A$154,0)))</f>
        <v>E06000027</v>
      </c>
      <c r="D5">
        <f>IF(ISBLANK('Spend return'!B19),"BLANK",'Spend return'!B19)</f>
        <v>1260132</v>
      </c>
      <c r="E5" t="str">
        <f>IF(ISBLANK('Spend return'!B24),"BLANK",'Spend return'!B24)</f>
        <v>Adam Russell</v>
      </c>
      <c r="F5" t="str">
        <f>IF(ISBLANK('Spend return'!B25),"BLANK",'Spend return'!B25)</f>
        <v>commissioning@torbay.gov.uk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980132</v>
      </c>
      <c r="L5">
        <f>IF(ISBLANK('Spend return'!B43),"BLANK",'Spend return'!B43)</f>
        <v>0</v>
      </c>
      <c r="M5">
        <f>IF(ISBLANK('Spend return'!B44),"BLANK",'Spend return'!B44)</f>
        <v>280000</v>
      </c>
      <c r="N5">
        <f>IF(ISBLANK('Spend return'!B45),"BLANK",'Spend return'!B45)</f>
        <v>1260132</v>
      </c>
      <c r="O5" t="str">
        <f>IF(ISBLANK('Qualitative report'!A19),"BLANK",'Qualitative report'!A19)</f>
        <v>During winter 2023/24, Torbay Council intend to make tangible improvements to adult social care (ASC) through targeted market interventions to reduce social care waiting times and support the increased fee rates paid to social care providers within specific areas of demand.
The first planned intervention is within Torbay’s priority area to reduce ASC waiting times through targeted transformation of decision-making at the entry into adult social care. This will be achieved by supporting, through the funding of key additional staffing resources, the transformation of a current pilot project into embedded processes and practices, which will ensure continued waiting lists risk management. The allocated expenditure for this measure is £280,000, and the planned output of this work is to deliver sustained reduction, increase in support at point-of-brokerage service decision-making, and inclusion of community and voluntary sector front-end support services.    The target client group for this market sustainability and improvement (workforce) intervention will be waiting list clients. The planned outcome will be a measurable reduction in deterioration and to support discharge flow from hospital. 
The second planned intervention will be to continue to support  the Torbay commissioned domiciliary care sector, through the continuation of increased fee rates over the 2023/24 winter period to meet any seasonal demand. The planned expenditure on this measure is £980,132. 
Continuity of effective and affordable services (to enable vulnerable adults to remain living independently at home) is critical to the delivery of adult social care in Torbay. The rationale for this intervention is a steady client base increase of +8.5% (+200) from the August 2021 baseline, creating pressure within the system and requiring compensatory action to smooth out any peaks in demand. Alongside the end-to-end flow management supported through Torbay’s existing high level of health and social care integration, commissioning additional market capacity at the improved hourly rate will ensure that the commissioned domiciliary care providers will be able to recruit staff and sustain services. This, alongside a range of other control measures outside the scope of MSIF (Workforce) 23/24, is expected to support the same successful minimisation of delayed discharges as seen using a similar measure throughout the 22/23 winter period in Torbay.</v>
      </c>
      <c r="P5" t="str">
        <f>IF(ISBLANK('Qualitative report'!A23),"BLANK",'Qualitative report'!A23)</f>
        <v>The Torbay health and social care system has been fully integrated since 2005, including adult social care, the acute hospital and community health services. This means there is a single planning process in place to address winter pressures, and many of the measures needed to smooth end-to-end flow during peak periods are already in place as business-as-usual to support elements of the NHS winter plan’s 10 high impact interventions, particularly in relation to both reducing admission to and improving discharge from hospital. This includes measures such as:
•	Improvements in intermediate care provision, ensuring that older people can return home to use domiciliary care, rather than be admitted to bed-based care. This includes the development of a new 29-bed intermediate care unit and the flexible commissioning of 17 additional reablement beds.
•	More domiciliary and personal assistant services in the community, which also specialise in complex support, that people can buy directly, including with a personal budget or direct payment. 
•	A stronger focus on resilience, re-ablement, and access to aids and assistive technology. 
•	An adult social care ‘front door’ with a more effective asset-based approach to short-term and preventive help, strengthened by improvements in collaborative working with the local voluntary and community sector.
These existing measures allow Torbay health and care commissioners to be very selective about which areas to target with the 23/24 Market Sustainability and Improvement (Workforce) Fund between now and March 31st, in order to maximise the effect in such a short period of time. As detailed in section 1, Torbay intends to continue to support  the Torbay commissioned domiciliary care sector, through the commissioning of £1M of additional skilled capacity at increased fee rates over the 2023/24 winter period to offset seasonal demand, and the balance of the fund on improvements to the social care ‘front door.' This will support key areas of operational resilience within the wider NHS winter plan:
A.	To use domiciliary care within a wider reablement model to address frailty, improving community-based options to reduce admission;
B.	To aid community bed productivity and flow, by reducing length of stay in hospital and aiding efficient timely hospital discharge; and
C.	Improving urgent community response, by improving consistency of referrals and avoiding admission where possible.</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2023-09-28T07:43:45Z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